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latkovic\Downloads\"/>
    </mc:Choice>
  </mc:AlternateContent>
  <xr:revisionPtr revIDLastSave="0" documentId="13_ncr:1_{E498C2AB-1688-4635-8B20-9D59E95F91B2}" xr6:coauthVersionLast="47" xr6:coauthVersionMax="47" xr10:uidLastSave="{00000000-0000-0000-0000-000000000000}"/>
  <workbookProtection workbookAlgorithmName="SHA-512" workbookHashValue="BJwN+unG/om4Bv85r7zEKMjFl3DHQLvAIaUVFqhaNqghQnFOPSLcBaEleEmVbOkMVhsGSf0XRI6ItyzVN5o2uw==" workbookSaltValue="nf9o1l22qvyU6luI11gbHA==" workbookSpinCount="100000" lockStructure="1"/>
  <bookViews>
    <workbookView xWindow="-120" yWindow="-120" windowWidth="38640" windowHeight="21120" xr2:uid="{B0F00FD1-B9D0-4190-AD13-C5C6D98F5FF2}"/>
  </bookViews>
  <sheets>
    <sheet name="prijavni obrazac" sheetId="1" r:id="rId1"/>
    <sheet name="List1" sheetId="2" state="hidden" r:id="rId2"/>
  </sheets>
  <definedNames>
    <definedName name="_xlnm.Print_Area" localSheetId="0">'prijavni obrazac'!$A$1:$D$66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I2" i="2" s="1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" i="2"/>
  <c r="A38" i="1"/>
  <c r="H2" i="2" l="1"/>
  <c r="H1" i="2"/>
  <c r="A46" i="1"/>
  <c r="A45" i="1"/>
  <c r="A44" i="1"/>
  <c r="A43" i="1"/>
  <c r="A42" i="1"/>
  <c r="A41" i="1"/>
  <c r="A40" i="1"/>
  <c r="A39" i="1"/>
  <c r="D63" i="1"/>
  <c r="I1" i="2" l="1"/>
  <c r="D57" i="1" s="1"/>
  <c r="D58" i="1" s="1"/>
  <c r="D61" i="1"/>
  <c r="D62" i="1" s="1"/>
  <c r="D51" i="1"/>
  <c r="D54" i="1"/>
  <c r="D64" i="1" l="1"/>
  <c r="D52" i="1"/>
  <c r="D55" i="1"/>
  <c r="D65" i="1" l="1"/>
  <c r="D39" i="2"/>
  <c r="A2" i="2"/>
  <c r="B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tc={34903FD3-E2D6-49D3-9493-FB35B4A1503F}</author>
    <author>tc={65B18D42-B6E9-4BBD-8225-1AE90E0B8E13}</author>
    <author>tc={CF9E2DFB-0EE5-4C07-8F4E-BDA61E558583}</author>
    <author>tc={D9911A1D-F3DF-4FCF-A7CF-21A954B6BEE2}</author>
    <author>tc={307DC6D8-581B-43C0-BE18-FF101C9FC794}</author>
    <author>tc={17577A23-0EFB-41D2-975F-B68E17A2CEC7}</author>
  </authors>
  <commentList>
    <comment ref="H1" authorId="0" shapeId="0" xr:uid="{34903FD3-E2D6-49D3-9493-FB35B4A1503F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Dizalica topline?</t>
      </text>
    </comment>
    <comment ref="I1" authorId="1" shapeId="0" xr:uid="{65B18D42-B6E9-4BBD-8225-1AE90E0B8E13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Iznos opravdanih troškova</t>
      </text>
    </comment>
    <comment ref="A2" authorId="2" shapeId="0" xr:uid="{CF9E2DFB-0EE5-4C07-8F4E-BDA61E558583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Pomoć prilikom prijave</t>
      </text>
    </comment>
    <comment ref="B2" authorId="3" shapeId="0" xr:uid="{D9911A1D-F3DF-4FCF-A7CF-21A954B6BEE2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Pomoć prilikom prijave iznos</t>
      </text>
    </comment>
    <comment ref="H2" authorId="4" shapeId="0" xr:uid="{307DC6D8-581B-43C0-BE18-FF101C9FC794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Dizalica topline?</t>
      </text>
    </comment>
    <comment ref="I2" authorId="5" shapeId="0" xr:uid="{17577A23-0EFB-41D2-975F-B68E17A2CEC7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Iznos sufinanciranja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<sst xmlns="http://schemas.openxmlformats.org/spreadsheetml/2006/main" count="133" uniqueCount="112">
  <si>
    <t>Osnovni podaci</t>
  </si>
  <si>
    <t>Ime</t>
  </si>
  <si>
    <t>Prezime</t>
  </si>
  <si>
    <t>OIB</t>
  </si>
  <si>
    <t>Banka</t>
  </si>
  <si>
    <t>IBAN</t>
  </si>
  <si>
    <t>Lokacija</t>
  </si>
  <si>
    <t>Ulica</t>
  </si>
  <si>
    <t>Kućni broj</t>
  </si>
  <si>
    <t>Poštanski broj</t>
  </si>
  <si>
    <t>Mjesto</t>
  </si>
  <si>
    <t>Županija</t>
  </si>
  <si>
    <t>Katastarska općina</t>
  </si>
  <si>
    <t>Katastarska čestica</t>
  </si>
  <si>
    <t>Tehnički podaci</t>
  </si>
  <si>
    <t>Godina izgradnje obiteljske kuće</t>
  </si>
  <si>
    <t>Građevinska bruto površina</t>
  </si>
  <si>
    <t>Broj stambenih jedinica</t>
  </si>
  <si>
    <t>Kontrolna pitanja</t>
  </si>
  <si>
    <t>Je li više od 50% bruto podne površine obiteljske kuće namijenjeno za stanovanje?</t>
  </si>
  <si>
    <t>Je li obiteljska kuća u režimu zaštite kulturnih dobara?</t>
  </si>
  <si>
    <t>Adresa e-pošte</t>
  </si>
  <si>
    <t>Iznos investicije (eur)</t>
  </si>
  <si>
    <t>POMOĆ PRI PRIJAVI</t>
  </si>
  <si>
    <t>Opravdani troškovi (eur)</t>
  </si>
  <si>
    <t>Koristim uslugu pomoći tijekom prijave na Poziv</t>
  </si>
  <si>
    <r>
      <t xml:space="preserve">Kontakt </t>
    </r>
    <r>
      <rPr>
        <i/>
        <sz val="12"/>
        <color theme="1"/>
        <rFont val="Calibri"/>
        <family val="2"/>
        <charset val="238"/>
      </rPr>
      <t>(popuniti ako se razlikuje od kontakta prijavitelja)</t>
    </r>
  </si>
  <si>
    <t>PODACI O PRIJAVITELJU</t>
  </si>
  <si>
    <t>PODACI O OBITELJSKOJ KUĆI</t>
  </si>
  <si>
    <t>Mobilni telefon</t>
  </si>
  <si>
    <t>Traženi iznos (eur)</t>
  </si>
  <si>
    <t>Pomoć pri prijavi</t>
  </si>
  <si>
    <t>Koristi li se obiteljska kuća za obavljanje gospodarske djelatnosti?</t>
  </si>
  <si>
    <t>Ukupan iznos investicije (€)</t>
  </si>
  <si>
    <t>Tražena bespovratna sredstva (€)</t>
  </si>
  <si>
    <t>Ukupan opravdani trošak (€)</t>
  </si>
  <si>
    <t>jedinična cijena (eur/kW)</t>
  </si>
  <si>
    <t>odobrena jedinična cijena (eur/kW)</t>
  </si>
  <si>
    <t xml:space="preserve">PODACI O MJERAMA KOJE SE PRIJAVLJUJU ZA SUFINANCIRANJE
Podaci za ispunjavanje polja u nastavku se nalaze u ponudama ili troškovnicima izvođača radova/dobavljača opreme 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</si>
  <si>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</si>
  <si>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</si>
  <si>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</si>
  <si>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</si>
  <si>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</si>
  <si>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</si>
  <si>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</si>
  <si>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</si>
  <si>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</si>
  <si>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</si>
  <si>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</si>
  <si>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</si>
  <si>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</si>
  <si>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</si>
  <si>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</si>
  <si>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</si>
  <si>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</si>
  <si>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</si>
  <si>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</si>
  <si>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</si>
  <si>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</si>
  <si>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Addiko bank d.d.</t>
  </si>
  <si>
    <t>Agram banka d.d.</t>
  </si>
  <si>
    <t>Banka Kovanica d.d.</t>
  </si>
  <si>
    <t>Croatia banka d.d.</t>
  </si>
  <si>
    <t>Erste &amp; Steiermärkische Bank d.d.</t>
  </si>
  <si>
    <t>Hrvatska narodna Banka</t>
  </si>
  <si>
    <t>Hrvatska poštanska banka d.d.</t>
  </si>
  <si>
    <t>Imex banka d.d.</t>
  </si>
  <si>
    <t>Istarska kreditna banka Umag d.d.</t>
  </si>
  <si>
    <t>J&amp;T banka d.d.</t>
  </si>
  <si>
    <t>Karlovačka banka d.d.</t>
  </si>
  <si>
    <t>KentBank d.d.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</si>
  <si>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</si>
  <si>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</si>
  <si>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</si>
  <si>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</si>
  <si>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</si>
  <si>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</si>
  <si>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</si>
  <si>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</si>
  <si>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t>INFORMATIVNI IZRAČUN (ne popunjavati - računa se automatski)</t>
  </si>
  <si>
    <t>Prosječna godišnja potrošnja drva ili goriva kojim se kućanstvo grije</t>
  </si>
  <si>
    <t>M1. Pirolitički kotao na drva za grijanje prostora ili prostora i potrošne vode</t>
  </si>
  <si>
    <t xml:space="preserve">M2. Dizalica topline za grijanje potrošne vode i grijanje prostora ili za grijanje potrošne vode i grijanje i hlađenje prostora </t>
  </si>
  <si>
    <t>M3. Fotonaponska elektrana</t>
  </si>
  <si>
    <r>
      <rPr>
        <b/>
        <sz val="16"/>
        <color theme="1"/>
        <rFont val="Calibri"/>
        <family val="2"/>
        <charset val="238"/>
      </rPr>
      <t>PRIJAVNI OBRAZAC</t>
    </r>
    <r>
      <rPr>
        <b/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ZA JAVNI POZIV ZA ULAGANJA U ZAMJENU ZASTARJELIH KOTLOVA ZA GRIJANJE U GRADOVIMA U KOJIMA JE ZABILJEŽENA II. KATEGORIJA KVALITETE ZRAKA U ZONI HR 2 – INDUSTRIJSKA HRVATSKA</t>
    </r>
    <r>
      <rPr>
        <b/>
        <sz val="12"/>
        <rFont val="Calibri"/>
        <family val="2"/>
        <charset val="238"/>
      </rPr>
      <t xml:space="preserve"> (EnU-2/25)</t>
    </r>
    <r>
      <rPr>
        <b/>
        <sz val="12"/>
        <color theme="1"/>
        <rFont val="Calibri"/>
        <family val="2"/>
        <charset val="238"/>
      </rPr>
      <t xml:space="preserve">
</t>
    </r>
    <r>
      <rPr>
        <i/>
        <sz val="12"/>
        <color theme="1"/>
        <rFont val="Calibri"/>
        <family val="2"/>
        <charset val="238"/>
      </rPr>
      <t>Obvezno je popuniti podatke o prijavitelju, obiteljskoj kući i mjerama koje se prijavljuju za sufinanciranje</t>
    </r>
  </si>
  <si>
    <t>BKS Bank AG, Glavna podružnica Hrvatska</t>
  </si>
  <si>
    <t>DA</t>
  </si>
  <si>
    <t>NE</t>
  </si>
  <si>
    <r>
      <rPr>
        <b/>
        <sz val="11"/>
        <color theme="1"/>
        <rFont val="Calibri"/>
        <family val="2"/>
        <charset val="238"/>
      </rPr>
      <t xml:space="preserve">NAPOMENA:
Polja označena zelenom bojom je obvezno ispuniti!
</t>
    </r>
    <r>
      <rPr>
        <sz val="11"/>
        <color theme="1"/>
        <rFont val="Calibri"/>
        <family val="2"/>
        <charset val="238"/>
      </rPr>
      <t>*Podatak je moguće naći u detaljnim ponudama ili troškovnicima izvođača radova ili Glavnom projektu
**Podatak je moguće naći u Obavijesti o mogućnosti priključenja na mrežu kućanstva s vlastitom proizvodnjom ili Elektroenergetskoj suglasnosti ili Elaboratu optimalnog tehničkog rješenja priključenja na mrežu
*** Podatak je moguće naći u tehničkom listu fotonaponskog modula
**** Nazivnom snagom (kW) u smislu ovog Poziva smatra se najmanja vrijednost od sljedeće tri tehničke karakteristike ugrađene fotonaponske elektrane: odobrena priključna snaga u smjeru predaje u mrežu sukladno Potvrdi za trajni pogon ili ukupna vršna snaga fotonaponskih sunčanih modula ili snaga ugrađenog izmjenjivača.</t>
    </r>
  </si>
  <si>
    <t>Instalirana nazivna snaga**** [kW]</t>
  </si>
  <si>
    <t>Elektra Bjelovar</t>
  </si>
  <si>
    <t>Elektra Čakovec</t>
  </si>
  <si>
    <t>Elektra Karlovac</t>
  </si>
  <si>
    <t>Elektra Koprivnica</t>
  </si>
  <si>
    <t>Elektra Križ</t>
  </si>
  <si>
    <t>Elektra Požega</t>
  </si>
  <si>
    <t>Elektra Sisak</t>
  </si>
  <si>
    <t>Elektra Slavonski Brod</t>
  </si>
  <si>
    <t>Elektra Šibenik</t>
  </si>
  <si>
    <t>Elektra Varaždin  </t>
  </si>
  <si>
    <t>Elektra Vinkovci</t>
  </si>
  <si>
    <t>Elektra Virovitica</t>
  </si>
  <si>
    <t>Elektra Zabok</t>
  </si>
  <si>
    <t>Elektra Zadar</t>
  </si>
  <si>
    <t>Elektra Zagreb</t>
  </si>
  <si>
    <t>Elektrodalmacija Split</t>
  </si>
  <si>
    <t>Elektroistra Pula</t>
  </si>
  <si>
    <t>Elektrojug Dubrovnik</t>
  </si>
  <si>
    <t>Elektrolika Gospić</t>
  </si>
  <si>
    <t>Elektroprimorje Rijeka</t>
  </si>
  <si>
    <t>Elektroslavonija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</si>
</sst>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" fontId="1" fillId="2" borderId="2" xfId="0" applyNumberFormat="1" applyFont="1" applyFill="1" applyBorder="1" applyAlignment="1" applyProtection="1">
      <alignment horizontal="center"/>
      <protection locked="0"/>
    </xf>
    <xf numFmtId="4" fontId="2" fillId="2" borderId="7" xfId="0" applyNumberFormat="1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/>
    <xf numFmtId="0" fontId="9" fillId="0" borderId="13" xfId="0" applyFont="1" applyBorder="1" applyAlignment="1">
      <alignment vertical="center" wrapText="1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 applyProtection="1">
      <alignment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" fontId="1" fillId="2" borderId="12" xfId="0" applyNumberFormat="1" applyFont="1" applyFill="1" applyBorder="1" applyAlignment="1" applyProtection="1">
      <alignment horizontal="center"/>
      <protection locked="0"/>
    </xf>
    <xf numFmtId="4" fontId="1" fillId="2" borderId="12" xfId="0" applyNumberFormat="1" applyFont="1" applyFill="1" applyBorder="1" applyAlignment="1" applyProtection="1">
      <alignment horizontal="center" vertical="center"/>
      <protection hidden="1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/>
    <xf numFmtId="0" fontId="1" fillId="2" borderId="2" xfId="0" applyFont="1" applyFill="1" applyBorder="1" applyAlignment="1">
      <alignment horizontal="left" vertical="center"/>
    </xf>
    <xf numFmtId="4" fontId="2" fillId="0" borderId="12" xfId="0" applyNumberFormat="1" applyFont="1" applyBorder="1" applyAlignment="1" applyProtection="1">
      <alignment horizontal="center" vertical="center"/>
      <protection hidden="1"/>
    </xf>
    <xf numFmtId="4" fontId="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0" xfId="0" applyFont="1"/>
    <xf numFmtId="0" fontId="1" fillId="2" borderId="1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2" borderId="19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" fillId="2" borderId="19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2" borderId="1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3" fillId="4" borderId="1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Normalno" xfId="0" builtinId="0"/>
  </cellStyles>
  <dxfs count="48"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van Ćutić" id="{C3B8A719-6DBD-4E36-95D1-AA0A8DF2F837}" userId="S::ivan.cutic@FZOEU.hr::b1ba5933-3d16-4671-8330-58afa3395322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5-08-05T14:22:44.89" personId="{C3B8A719-6DBD-4E36-95D1-AA0A8DF2F837}" id="{34903FD3-E2D6-49D3-9493-FB35B4A1503F}">
    <text>Dizalica topline?</text>
  </threadedComment>
  <threadedComment ref="I1" dT="2025-08-05T14:30:57.96" personId="{C3B8A719-6DBD-4E36-95D1-AA0A8DF2F837}" id="{65B18D42-B6E9-4BBD-8225-1AE90E0B8E13}">
    <text>Iznos opravdanih troškova</text>
  </threadedComment>
  <threadedComment ref="A2" dT="2025-08-05T14:21:46.33" personId="{C3B8A719-6DBD-4E36-95D1-AA0A8DF2F837}" id="{CF9E2DFB-0EE5-4C07-8F4E-BDA61E558583}">
    <text>Pomoć prilikom prijave</text>
  </threadedComment>
  <threadedComment ref="B2" dT="2025-08-05T14:22:08.55" personId="{C3B8A719-6DBD-4E36-95D1-AA0A8DF2F837}" id="{D9911A1D-F3DF-4FCF-A7CF-21A954B6BEE2}">
    <text>Pomoć prilikom prijave iznos</text>
  </threadedComment>
  <threadedComment ref="H2" dT="2025-08-05T14:24:16.76" personId="{C3B8A719-6DBD-4E36-95D1-AA0A8DF2F837}" id="{307DC6D8-581B-43C0-BE18-FF101C9FC794}">
    <text>Dizalica topline?</text>
  </threadedComment>
  <threadedComment ref="I2" dT="2025-08-05T14:44:42.30" personId="{C3B8A719-6DBD-4E36-95D1-AA0A8DF2F837}" id="{17577A23-0EFB-41D2-975F-B68E17A2CEC7}">
    <text>Iznos sufinanciranja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CBA9-DB04-426C-8DAA-D713A22086F8}">
  <sheetPr>
    <pageSetUpPr fitToPage="1"/>
  </sheetPr>
  <dimension ref="A1:D66"/>
  <sheetViews>
    <sheetView tabSelected="1" view="pageBreakPreview" zoomScaleNormal="100" zoomScaleSheetLayoutView="100" workbookViewId="0">
      <selection activeCell="D57" sqref="D57"/>
    </sheetView>
  </sheetViews>
  <sheetFormatPr defaultColWidth="9.140625" defaultRowHeight="15" x14ac:dyDescent="0.25"/>
  <cols>
    <col min="1" max="1" width="20.140625" style="24" customWidth="1"/>
    <col min="2" max="2" width="50.140625" style="22" customWidth="1"/>
    <col min="3" max="3" width="20.140625" style="24" customWidth="1"/>
    <col min="4" max="4" width="40.140625" style="25" customWidth="1"/>
    <col min="5" max="16384" width="9.140625" style="22"/>
  </cols>
  <sheetData>
    <row r="1" spans="1:4" x14ac:dyDescent="0.25">
      <c r="A1" s="62" t="e" vm="1">
        <v>#VALUE!</v>
      </c>
      <c r="B1" s="63"/>
      <c r="C1" s="63"/>
      <c r="D1" s="64"/>
    </row>
    <row r="2" spans="1:4" x14ac:dyDescent="0.25">
      <c r="A2" s="65"/>
      <c r="B2" s="66"/>
      <c r="C2" s="66"/>
      <c r="D2" s="67"/>
    </row>
    <row r="3" spans="1:4" x14ac:dyDescent="0.25">
      <c r="A3" s="65"/>
      <c r="B3" s="66"/>
      <c r="C3" s="66"/>
      <c r="D3" s="67"/>
    </row>
    <row r="4" spans="1:4" x14ac:dyDescent="0.25">
      <c r="A4" s="65"/>
      <c r="B4" s="66"/>
      <c r="C4" s="66"/>
      <c r="D4" s="67"/>
    </row>
    <row r="5" spans="1:4" x14ac:dyDescent="0.25">
      <c r="A5" s="65"/>
      <c r="B5" s="66"/>
      <c r="C5" s="66"/>
      <c r="D5" s="67"/>
    </row>
    <row r="6" spans="1:4" ht="21.75" customHeight="1" x14ac:dyDescent="0.25">
      <c r="A6" s="68" t="s">
        <v>85</v>
      </c>
      <c r="B6" s="69"/>
      <c r="C6" s="69"/>
      <c r="D6" s="70"/>
    </row>
    <row r="7" spans="1:4" ht="21.75" customHeight="1" x14ac:dyDescent="0.25">
      <c r="A7" s="68"/>
      <c r="B7" s="69"/>
      <c r="C7" s="69"/>
      <c r="D7" s="70"/>
    </row>
    <row r="8" spans="1:4" ht="26.25" customHeight="1" x14ac:dyDescent="0.25">
      <c r="A8" s="71"/>
      <c r="B8" s="69"/>
      <c r="C8" s="69"/>
      <c r="D8" s="70"/>
    </row>
    <row r="9" spans="1:4" ht="18.75" x14ac:dyDescent="0.25">
      <c r="A9" s="56" t="s">
        <v>27</v>
      </c>
      <c r="B9" s="75"/>
      <c r="C9" s="75"/>
      <c r="D9" s="76"/>
    </row>
    <row r="10" spans="1:4" ht="15.75" x14ac:dyDescent="0.25">
      <c r="A10" s="72" t="s">
        <v>0</v>
      </c>
      <c r="B10" s="73"/>
      <c r="C10" s="73"/>
      <c r="D10" s="74"/>
    </row>
    <row r="11" spans="1:4" x14ac:dyDescent="0.25">
      <c r="A11" s="23" t="s">
        <v>1</v>
      </c>
      <c r="B11" s="2"/>
      <c r="C11" s="19" t="s">
        <v>29</v>
      </c>
      <c r="D11" s="11"/>
    </row>
    <row r="12" spans="1:4" x14ac:dyDescent="0.25">
      <c r="A12" s="23" t="s">
        <v>2</v>
      </c>
      <c r="B12" s="2"/>
      <c r="C12" s="19" t="s">
        <v>21</v>
      </c>
      <c r="D12" s="11"/>
    </row>
    <row r="13" spans="1:4" x14ac:dyDescent="0.25">
      <c r="A13" s="23" t="s">
        <v>3</v>
      </c>
      <c r="B13" s="2"/>
      <c r="C13" s="19" t="s">
        <v>5</v>
      </c>
      <c r="D13" s="10"/>
    </row>
    <row r="14" spans="1:4" x14ac:dyDescent="0.25">
      <c r="A14" s="23" t="s">
        <v>4</v>
      </c>
      <c r="B14" s="77"/>
      <c r="C14" s="78"/>
      <c r="D14" s="80"/>
    </row>
    <row r="15" spans="1:4" ht="15.75" x14ac:dyDescent="0.25">
      <c r="A15" s="72" t="s">
        <v>26</v>
      </c>
      <c r="B15" s="73"/>
      <c r="C15" s="73"/>
      <c r="D15" s="74"/>
    </row>
    <row r="16" spans="1:4" x14ac:dyDescent="0.25">
      <c r="A16" s="23" t="s">
        <v>1</v>
      </c>
      <c r="B16" s="2"/>
      <c r="C16" s="19" t="s">
        <v>29</v>
      </c>
      <c r="D16" s="12"/>
    </row>
    <row r="17" spans="1:4" x14ac:dyDescent="0.25">
      <c r="A17" s="23" t="s">
        <v>2</v>
      </c>
      <c r="B17" s="1"/>
      <c r="C17" s="19" t="s">
        <v>21</v>
      </c>
      <c r="D17" s="12"/>
    </row>
    <row r="18" spans="1:4" ht="18.75" x14ac:dyDescent="0.25">
      <c r="A18" s="47" t="s">
        <v>28</v>
      </c>
      <c r="B18" s="48"/>
      <c r="C18" s="48"/>
      <c r="D18" s="49"/>
    </row>
    <row r="19" spans="1:4" ht="15.75" x14ac:dyDescent="0.25">
      <c r="A19" s="72" t="s">
        <v>6</v>
      </c>
      <c r="B19" s="73"/>
      <c r="C19" s="73"/>
      <c r="D19" s="74"/>
    </row>
    <row r="20" spans="1:4" x14ac:dyDescent="0.25">
      <c r="A20" s="23" t="s">
        <v>12</v>
      </c>
      <c r="B20" s="2"/>
      <c r="C20" s="19" t="s">
        <v>13</v>
      </c>
      <c r="D20" s="11"/>
    </row>
    <row r="21" spans="1:4" x14ac:dyDescent="0.25">
      <c r="A21" s="23" t="s">
        <v>7</v>
      </c>
      <c r="B21" s="2"/>
      <c r="C21" s="19" t="s">
        <v>8</v>
      </c>
      <c r="D21" s="11"/>
    </row>
    <row r="22" spans="1:4" x14ac:dyDescent="0.25">
      <c r="A22" s="23" t="s">
        <v>10</v>
      </c>
      <c r="B22" s="2"/>
      <c r="C22" s="19" t="s">
        <v>9</v>
      </c>
      <c r="D22" s="11"/>
    </row>
    <row r="23" spans="1:4" x14ac:dyDescent="0.25">
      <c r="A23" s="23" t="s">
        <v>11</v>
      </c>
      <c r="B23" s="77" t="s">
        <v>39</v>
      </c>
      <c r="C23" s="78"/>
      <c r="D23" s="79"/>
    </row>
    <row r="24" spans="1:4" ht="15.75" x14ac:dyDescent="0.25">
      <c r="A24" s="72" t="s">
        <v>14</v>
      </c>
      <c r="B24" s="73"/>
      <c r="C24" s="73"/>
      <c r="D24" s="74"/>
    </row>
    <row r="25" spans="1:4" x14ac:dyDescent="0.25">
      <c r="A25" s="50" t="s">
        <v>15</v>
      </c>
      <c r="B25" s="51"/>
      <c r="C25" s="51"/>
      <c r="D25" s="13"/>
    </row>
    <row r="26" spans="1:4" x14ac:dyDescent="0.25">
      <c r="A26" s="50" t="s">
        <v>16</v>
      </c>
      <c r="B26" s="51"/>
      <c r="C26" s="51"/>
      <c r="D26" s="13"/>
    </row>
    <row r="27" spans="1:4" x14ac:dyDescent="0.25">
      <c r="A27" s="50" t="s">
        <v>17</v>
      </c>
      <c r="B27" s="51"/>
      <c r="C27" s="51"/>
      <c r="D27" s="13"/>
    </row>
    <row r="28" spans="1:4" x14ac:dyDescent="0.25">
      <c r="A28" s="50" t="s">
        <v>81</v>
      </c>
      <c r="B28" s="51"/>
      <c r="C28" s="51"/>
      <c r="D28" s="13"/>
    </row>
    <row r="29" spans="1:4" ht="15.75" x14ac:dyDescent="0.25">
      <c r="A29" s="72" t="s">
        <v>18</v>
      </c>
      <c r="B29" s="73"/>
      <c r="C29" s="73"/>
      <c r="D29" s="74"/>
    </row>
    <row r="30" spans="1:4" ht="15" customHeight="1" x14ac:dyDescent="0.25">
      <c r="A30" s="50" t="s">
        <v>19</v>
      </c>
      <c r="B30" s="51"/>
      <c r="C30" s="51"/>
      <c r="D30" s="13"/>
    </row>
    <row r="31" spans="1:4" ht="15" customHeight="1" x14ac:dyDescent="0.25">
      <c r="A31" s="50" t="s">
        <v>20</v>
      </c>
      <c r="B31" s="51"/>
      <c r="C31" s="51"/>
      <c r="D31" s="13"/>
    </row>
    <row r="32" spans="1:4" ht="15" customHeight="1" x14ac:dyDescent="0.25">
      <c r="A32" s="50" t="s">
        <v>32</v>
      </c>
      <c r="B32" s="51"/>
      <c r="C32" s="51"/>
      <c r="D32" s="13"/>
    </row>
    <row r="33" spans="1:4" ht="54.75" customHeight="1" x14ac:dyDescent="0.25">
      <c r="A33" s="56" t="s">
        <v>38</v>
      </c>
      <c r="B33" s="48"/>
      <c r="C33" s="48"/>
      <c r="D33" s="49"/>
    </row>
    <row r="34" spans="1:4" ht="29.25" customHeight="1" x14ac:dyDescent="0.25">
      <c r="A34" s="57" t="s">
        <v>82</v>
      </c>
      <c r="B34" s="58"/>
      <c r="C34" s="58"/>
      <c r="D34" s="14"/>
    </row>
    <row r="35" spans="1:4" x14ac:dyDescent="0.25">
      <c r="A35" s="50" t="s">
        <v>22</v>
      </c>
      <c r="B35" s="51"/>
      <c r="C35" s="51"/>
      <c r="D35" s="15"/>
    </row>
    <row r="36" spans="1:4" ht="33.75" customHeight="1" x14ac:dyDescent="0.25">
      <c r="A36" s="57" t="s">
        <v>83</v>
      </c>
      <c r="B36" s="58"/>
      <c r="C36" s="58"/>
      <c r="D36" s="14"/>
    </row>
    <row r="37" spans="1:4" x14ac:dyDescent="0.25">
      <c r="A37" s="50" t="s">
        <v>22</v>
      </c>
      <c r="B37" s="51"/>
      <c r="C37" s="51"/>
      <c r="D37" s="15"/>
    </row>
    <row r="38" spans="1:4" ht="37.5" customHeight="1" x14ac:dyDescent="0.25">
      <c r="A38" s="57" t="str">
        <f>IF(D36="DA","M3. Fotonaponska elektrana","M3. Fotonaponska elektrana - mjera je prihvatljiva samo uz provođenje mjere M2. Dizalica topline za grijanje potrošne vode i grijanje prostora ili za grijanje potrošne vode i grijanje i hlađenje prostora")</f>
        <v>M3. Fotonaponska elektrana - mjera je prihvatljiva samo uz provođenje mjere M2. Dizalica topline za grijanje potrošne vode i grijanje prostora ili za grijanje potrošne vode i grijanje i hlađenje prostora</v>
      </c>
      <c r="B38" s="58"/>
      <c r="C38" s="58"/>
      <c r="D38" s="14"/>
    </row>
    <row r="39" spans="1:4" x14ac:dyDescent="0.25">
      <c r="A39" s="50" t="str">
        <f>IF(D38="DA","Iznos investicije (eur)","")</f>
        <v/>
      </c>
      <c r="B39" s="51"/>
      <c r="C39" s="51"/>
      <c r="D39" s="15"/>
    </row>
    <row r="40" spans="1:4" x14ac:dyDescent="0.25">
      <c r="A40" s="59" t="str">
        <f>IF(D38="DA","Snaga ugrađenog izmjenjivača* [kW]","")</f>
        <v/>
      </c>
      <c r="B40" s="60"/>
      <c r="C40" s="61"/>
      <c r="D40" s="15"/>
    </row>
    <row r="41" spans="1:4" x14ac:dyDescent="0.25">
      <c r="A41" s="59" t="str">
        <f>IF(D38="DA","Ukupna vršna snaga fotonaponskih sunčanih modula* [kWp]","")</f>
        <v/>
      </c>
      <c r="B41" s="60"/>
      <c r="C41" s="61"/>
      <c r="D41" s="15"/>
    </row>
    <row r="42" spans="1:4" x14ac:dyDescent="0.25">
      <c r="A42" s="59" t="str">
        <f>IF(D38="DA","Odobrena priključna snaga u smjeru predaje u mrežu** [kW]","")</f>
        <v/>
      </c>
      <c r="B42" s="60"/>
      <c r="C42" s="61"/>
      <c r="D42" s="15"/>
    </row>
    <row r="43" spans="1:4" ht="15" customHeight="1" x14ac:dyDescent="0.25">
      <c r="A43" s="50" t="str">
        <f>IF(D38="DA","Stupanj korisnog djelovanja ugrađenih fotonaponskih sunčanih modula*** [%]","")</f>
        <v/>
      </c>
      <c r="B43" s="51"/>
      <c r="C43" s="51"/>
      <c r="D43" s="15"/>
    </row>
    <row r="44" spans="1:4" ht="15" customHeight="1" x14ac:dyDescent="0.25">
      <c r="A44" s="31" t="str">
        <f>IF(D38="DA","Šifra OMM","")</f>
        <v/>
      </c>
      <c r="B44" s="32"/>
      <c r="C44" s="33"/>
      <c r="D44" s="15"/>
    </row>
    <row r="45" spans="1:4" ht="15" customHeight="1" x14ac:dyDescent="0.25">
      <c r="A45" s="31" t="str">
        <f>IF(D38="DA","Distribucijsko područje HEP-ODS-a","")</f>
        <v/>
      </c>
      <c r="B45" s="32"/>
      <c r="C45" s="33"/>
      <c r="D45" s="17"/>
    </row>
    <row r="46" spans="1:4" ht="15" customHeight="1" x14ac:dyDescent="0.25">
      <c r="A46" s="34" t="str">
        <f>IF(D38="DA","Fotonaponska elektrana je postavljena na pomoćnu građevinu","")</f>
        <v/>
      </c>
      <c r="B46" s="35"/>
      <c r="C46" s="36"/>
      <c r="D46" s="17"/>
    </row>
    <row r="47" spans="1:4" ht="18.75" x14ac:dyDescent="0.25">
      <c r="A47" s="47" t="s">
        <v>23</v>
      </c>
      <c r="B47" s="48"/>
      <c r="C47" s="48"/>
      <c r="D47" s="49"/>
    </row>
    <row r="48" spans="1:4" ht="15" customHeight="1" x14ac:dyDescent="0.25">
      <c r="A48" s="50" t="s">
        <v>25</v>
      </c>
      <c r="B48" s="51"/>
      <c r="C48" s="51"/>
      <c r="D48" s="14"/>
    </row>
    <row r="49" spans="1:4" ht="21" x14ac:dyDescent="0.25">
      <c r="A49" s="42" t="s">
        <v>80</v>
      </c>
      <c r="B49" s="43"/>
      <c r="C49" s="43"/>
      <c r="D49" s="44"/>
    </row>
    <row r="50" spans="1:4" ht="15.75" x14ac:dyDescent="0.25">
      <c r="A50" s="39" t="s">
        <v>82</v>
      </c>
      <c r="B50" s="40"/>
      <c r="C50" s="40"/>
      <c r="D50" s="41"/>
    </row>
    <row r="51" spans="1:4" x14ac:dyDescent="0.25">
      <c r="A51" s="37" t="s">
        <v>24</v>
      </c>
      <c r="B51" s="38"/>
      <c r="C51" s="38"/>
      <c r="D51" s="16">
        <f>IF(D35&lt;=10000,D35,10000)</f>
        <v>0</v>
      </c>
    </row>
    <row r="52" spans="1:4" x14ac:dyDescent="0.25">
      <c r="A52" s="37" t="s">
        <v>30</v>
      </c>
      <c r="B52" s="38"/>
      <c r="C52" s="38"/>
      <c r="D52" s="16">
        <f>D51*0.8</f>
        <v>0</v>
      </c>
    </row>
    <row r="53" spans="1:4" ht="15.75" x14ac:dyDescent="0.25">
      <c r="A53" s="39" t="s">
        <v>83</v>
      </c>
      <c r="B53" s="40"/>
      <c r="C53" s="40"/>
      <c r="D53" s="41"/>
    </row>
    <row r="54" spans="1:4" x14ac:dyDescent="0.25">
      <c r="A54" s="37" t="s">
        <v>24</v>
      </c>
      <c r="B54" s="38"/>
      <c r="C54" s="38"/>
      <c r="D54" s="16">
        <f>IF(D37&lt;=12500,D37,12500)</f>
        <v>0</v>
      </c>
    </row>
    <row r="55" spans="1:4" x14ac:dyDescent="0.25">
      <c r="A55" s="37" t="s">
        <v>30</v>
      </c>
      <c r="B55" s="38"/>
      <c r="C55" s="38"/>
      <c r="D55" s="16">
        <f>D54*0.8</f>
        <v>0</v>
      </c>
    </row>
    <row r="56" spans="1:4" ht="15.75" x14ac:dyDescent="0.25">
      <c r="A56" s="39" t="s">
        <v>84</v>
      </c>
      <c r="B56" s="40"/>
      <c r="C56" s="40"/>
      <c r="D56" s="41"/>
    </row>
    <row r="57" spans="1:4" x14ac:dyDescent="0.25">
      <c r="A57" s="37" t="s">
        <v>24</v>
      </c>
      <c r="B57" s="38"/>
      <c r="C57" s="38"/>
      <c r="D57" s="21">
        <f>List1!I1</f>
        <v>0</v>
      </c>
    </row>
    <row r="58" spans="1:4" x14ac:dyDescent="0.25">
      <c r="A58" s="37" t="s">
        <v>30</v>
      </c>
      <c r="B58" s="38"/>
      <c r="C58" s="38"/>
      <c r="D58" s="16">
        <f>D57*0.8</f>
        <v>0</v>
      </c>
    </row>
    <row r="59" spans="1:4" x14ac:dyDescent="0.25">
      <c r="A59" s="28" t="s">
        <v>90</v>
      </c>
      <c r="B59" s="29"/>
      <c r="C59" s="30"/>
      <c r="D59" s="16">
        <f>MIN(D40,D41,D42)</f>
        <v>0</v>
      </c>
    </row>
    <row r="60" spans="1:4" ht="15.75" x14ac:dyDescent="0.25">
      <c r="A60" s="39" t="s">
        <v>31</v>
      </c>
      <c r="B60" s="40"/>
      <c r="C60" s="40"/>
      <c r="D60" s="41"/>
    </row>
    <row r="61" spans="1:4" x14ac:dyDescent="0.25">
      <c r="A61" s="37" t="s">
        <v>24</v>
      </c>
      <c r="B61" s="38"/>
      <c r="C61" s="38"/>
      <c r="D61" s="16">
        <f>IF(D48="DA",250,0)</f>
        <v>0</v>
      </c>
    </row>
    <row r="62" spans="1:4" ht="15.75" thickBot="1" x14ac:dyDescent="0.3">
      <c r="A62" s="37" t="s">
        <v>30</v>
      </c>
      <c r="B62" s="38"/>
      <c r="C62" s="38"/>
      <c r="D62" s="16">
        <f>D61*0.6</f>
        <v>0</v>
      </c>
    </row>
    <row r="63" spans="1:4" ht="21" x14ac:dyDescent="0.25">
      <c r="A63" s="54" t="s">
        <v>33</v>
      </c>
      <c r="B63" s="55"/>
      <c r="C63" s="55"/>
      <c r="D63" s="6">
        <f>D35+D37+D39</f>
        <v>0</v>
      </c>
    </row>
    <row r="64" spans="1:4" ht="21" x14ac:dyDescent="0.25">
      <c r="A64" s="52" t="s">
        <v>35</v>
      </c>
      <c r="B64" s="53"/>
      <c r="C64" s="53"/>
      <c r="D64" s="20">
        <f>IF((D61+D57+D54+D51)&lt;20250,D61+D57+D54+D51,20250)</f>
        <v>0</v>
      </c>
    </row>
    <row r="65" spans="1:4" ht="21.75" thickBot="1" x14ac:dyDescent="0.3">
      <c r="A65" s="45" t="s">
        <v>34</v>
      </c>
      <c r="B65" s="46"/>
      <c r="C65" s="46"/>
      <c r="D65" s="7">
        <f>IF((D52+D55+D58+D62)&lt;16150,D52+D55+D58+D62,16150)</f>
        <v>0</v>
      </c>
    </row>
    <row r="66" spans="1:4" ht="143.25" customHeight="1" x14ac:dyDescent="0.25">
      <c r="A66" s="26" t="s">
        <v>89</v>
      </c>
      <c r="B66" s="27"/>
      <c r="C66" s="27"/>
      <c r="D66" s="27"/>
    </row>
  </sheetData>
  <sheetProtection algorithmName="SHA-512" hashValue="I7Nig9tevtep2OoBXQaxYkQnMjNpTam3hcI8OsWk/m6h4PX94sBwe+lRWlSZ/ddHMziMFK/0Cu3KQudHKnVJug==" saltValue="9dl3roPd4vsh/Io1NWxbkQ==" spinCount="100000" sheet="1" formatCells="0" formatColumns="0" formatRows="0" insertColumns="0" insertRows="0" insertHyperlinks="0" deleteColumns="0" deleteRows="0" sort="0" autoFilter="0" pivotTables="0"/>
  <mergeCells count="52">
    <mergeCell ref="A1:D5"/>
    <mergeCell ref="A6:D8"/>
    <mergeCell ref="A29:D29"/>
    <mergeCell ref="A9:D9"/>
    <mergeCell ref="A18:D18"/>
    <mergeCell ref="A19:D19"/>
    <mergeCell ref="B23:D23"/>
    <mergeCell ref="A24:D24"/>
    <mergeCell ref="A15:D15"/>
    <mergeCell ref="A10:D10"/>
    <mergeCell ref="A25:C25"/>
    <mergeCell ref="A26:C26"/>
    <mergeCell ref="A28:C28"/>
    <mergeCell ref="B14:D14"/>
    <mergeCell ref="A27:C27"/>
    <mergeCell ref="A39:C39"/>
    <mergeCell ref="A42:C42"/>
    <mergeCell ref="A40:C40"/>
    <mergeCell ref="A41:C41"/>
    <mergeCell ref="A43:C43"/>
    <mergeCell ref="A34:C34"/>
    <mergeCell ref="A35:C35"/>
    <mergeCell ref="A36:C36"/>
    <mergeCell ref="A37:C37"/>
    <mergeCell ref="A38:C38"/>
    <mergeCell ref="A30:C30"/>
    <mergeCell ref="A31:C31"/>
    <mergeCell ref="A64:C64"/>
    <mergeCell ref="A60:D60"/>
    <mergeCell ref="A61:C61"/>
    <mergeCell ref="A62:C62"/>
    <mergeCell ref="A32:C32"/>
    <mergeCell ref="A63:C63"/>
    <mergeCell ref="A58:C58"/>
    <mergeCell ref="A53:D53"/>
    <mergeCell ref="A54:C54"/>
    <mergeCell ref="A55:C55"/>
    <mergeCell ref="A56:D56"/>
    <mergeCell ref="A57:C57"/>
    <mergeCell ref="A33:D33"/>
    <mergeCell ref="A48:C48"/>
    <mergeCell ref="A66:D66"/>
    <mergeCell ref="A59:C59"/>
    <mergeCell ref="A44:C44"/>
    <mergeCell ref="A45:C45"/>
    <mergeCell ref="A46:C46"/>
    <mergeCell ref="A51:C51"/>
    <mergeCell ref="A52:C52"/>
    <mergeCell ref="A50:D50"/>
    <mergeCell ref="A49:D49"/>
    <mergeCell ref="A65:C65"/>
    <mergeCell ref="A47:D47"/>
  </mergeCells>
  <conditionalFormatting sqref="B11:B14">
    <cfRule type="containsBlanks" dxfId="47" priority="7">
      <formula>LEN(TRIM(B11))=0</formula>
    </cfRule>
  </conditionalFormatting>
  <conditionalFormatting sqref="B16:B17 D16:D17">
    <cfRule type="containsBlanks" dxfId="46" priority="15">
      <formula>LEN(TRIM(B16))=0</formula>
    </cfRule>
  </conditionalFormatting>
  <conditionalFormatting sqref="B20:B23">
    <cfRule type="containsBlanks" dxfId="45" priority="9">
      <formula>LEN(TRIM(B20))=0</formula>
    </cfRule>
  </conditionalFormatting>
  <conditionalFormatting sqref="D11:D13">
    <cfRule type="containsBlanks" dxfId="44" priority="11">
      <formula>LEN(TRIM(D11))=0</formula>
    </cfRule>
  </conditionalFormatting>
  <conditionalFormatting sqref="D20:D22">
    <cfRule type="containsBlanks" dxfId="43" priority="8">
      <formula>LEN(TRIM(D20))=0</formula>
    </cfRule>
  </conditionalFormatting>
  <conditionalFormatting sqref="D25:D28">
    <cfRule type="containsBlanks" dxfId="42" priority="14">
      <formula>LEN(TRIM(D25))=0</formula>
    </cfRule>
  </conditionalFormatting>
  <conditionalFormatting sqref="D30:D32">
    <cfRule type="containsBlanks" dxfId="41" priority="564">
      <formula>LEN(TRIM(D30))=0</formula>
    </cfRule>
  </conditionalFormatting>
  <conditionalFormatting sqref="D34">
    <cfRule type="containsText" dxfId="40" priority="31" operator="containsText" text="NE">
      <formula>NOT(ISERROR(SEARCH("NE",D34)))</formula>
    </cfRule>
    <cfRule type="containsText" dxfId="39" priority="32" operator="containsText" text="DA">
      <formula>NOT(ISERROR(SEARCH("DA",D34)))</formula>
    </cfRule>
    <cfRule type="containsBlanks" dxfId="38" priority="33">
      <formula>LEN(TRIM(D34))=0</formula>
    </cfRule>
  </conditionalFormatting>
  <conditionalFormatting sqref="D36">
    <cfRule type="containsText" dxfId="37" priority="25" operator="containsText" text="NE">
      <formula>NOT(ISERROR(SEARCH("NE",D36)))</formula>
    </cfRule>
    <cfRule type="containsText" dxfId="36" priority="26" operator="containsText" text="DA">
      <formula>NOT(ISERROR(SEARCH("DA",D36)))</formula>
    </cfRule>
    <cfRule type="containsBlanks" dxfId="35" priority="27">
      <formula>LEN(TRIM(D36))=0</formula>
    </cfRule>
  </conditionalFormatting>
  <conditionalFormatting sqref="D38">
    <cfRule type="containsText" dxfId="34" priority="4" operator="containsText" text="NE">
      <formula>NOT(ISERROR(SEARCH("NE",D38)))</formula>
    </cfRule>
    <cfRule type="containsText" dxfId="33" priority="5" operator="containsText" text="DA">
      <formula>NOT(ISERROR(SEARCH("DA",D38)))</formula>
    </cfRule>
    <cfRule type="containsBlanks" dxfId="32" priority="6">
      <formula>LEN(TRIM(D38))=0</formula>
    </cfRule>
  </conditionalFormatting>
  <conditionalFormatting sqref="D48">
    <cfRule type="containsText" dxfId="31" priority="19" operator="containsText" text="NE">
      <formula>NOT(ISERROR(SEARCH("NE",D48)))</formula>
    </cfRule>
    <cfRule type="containsText" dxfId="30" priority="20" operator="containsText" text="DA">
      <formula>NOT(ISERROR(SEARCH("DA",D48)))</formula>
    </cfRule>
    <cfRule type="containsBlanks" dxfId="29" priority="21">
      <formula>LEN(TRIM(D48))=0</formula>
    </cfRule>
  </conditionalFormatting>
  <dataValidations xWindow="1012" yWindow="849" count="6">
    <dataValidation allowBlank="1" sqref="D28 D25" xr:uid="{D6B71205-87C4-4804-9C82-24DC63A45FF2}"/>
    <dataValidation type="list" allowBlank="1" showInputMessage="1" showErrorMessage="1" errorTitle="Upozorenje" error="Odaberite vrijednost iz padajućeg izbornika" sqref="D34 D48 D30:D32" xr:uid="{704B91EB-D498-471D-93E3-74E65248CF8E}">
      <formula1>"DA,NE"</formula1>
    </dataValidation>
    <dataValidation type="textLength" operator="equal" allowBlank="1" showInputMessage="1" showErrorMessage="1" errorTitle="UPOZORENJE" error="OIB broj sastoji se od 11 znakova" sqref="B13" xr:uid="{72CCB00B-70C7-4AEB-9CAB-7C1B216BD02B}">
      <formula1>11</formula1>
    </dataValidation>
    <dataValidation type="decimal" operator="greaterThan" allowBlank="1" showInputMessage="1" errorTitle="Upozorenje" error="Unijeti vrijednost veću od nule, koristiti decimalni zarez (,)" promptTitle="Napomena" prompt="Unijeti vrijednost veću od 0, koristiti decimalni zarez (,)" sqref="D40:D43" xr:uid="{5A76003D-3042-424D-B104-3EA83710E4D1}">
      <formula1>0</formula1>
    </dataValidation>
    <dataValidation type="textLength" operator="equal" allowBlank="1" showInputMessage="1" showErrorMessage="1" errorTitle="Upozorenje" error="IBAN se satoji od 21 znaka" sqref="D13" xr:uid="{03D07F6D-294C-4801-AE7C-3561D5B393E8}">
      <formula1>21</formula1>
    </dataValidation>
    <dataValidation type="custom" allowBlank="1" showInputMessage="1" showErrorMessage="1" sqref="D35 D37 D39" xr:uid="{795798EC-F64A-4E0B-B11D-28CF78A974F2}">
      <formula1>ISNUMBER(D35)</formula1>
    </dataValidation>
  </dataValidations>
  <pageMargins left="0.70866141732283472" right="0.70866141732283472" top="0.35433070866141736" bottom="0.35433070866141736" header="0.31496062992125984" footer="0.31496062992125984"/>
  <pageSetup paperSize="9" scale="66" fitToHeight="0" orientation="portrait" r:id="rId1"/>
  <headerFooter>
    <oddHeader>&amp;R&amp;"Times New Roman"&amp;10&amp;K1557B7 Stupanj klasifikacije: SLUŽBENO&amp;1#_x000D_</oddHeader>
  </headerFooter>
  <rowBreaks count="1" manualBreakCount="1">
    <brk id="48" max="3" man="1"/>
  </rowBreaks>
  <extLst>
    <ext xmlns:x14="http://schemas.microsoft.com/office/spreadsheetml/2009/9/main" uri="{CCE6A557-97BC-4b89-ADB6-D9C93CAAB3DF}">
      <x14:dataValidations xmlns:xm="http://schemas.microsoft.com/office/excel/2006/main" xWindow="1012" yWindow="849" count="5">
        <x14:dataValidation type="list" operator="equal" allowBlank="1" showInputMessage="1" errorTitle="UPOZORENJE" error="Poštanski broj sastoji se od 5 znamenki" xr:uid="{C8EE50D0-ACA0-49FB-B9AA-F7FE9F954FB3}">
          <x14:formula1>
            <xm:f>List1!$L$6:$L$26</xm:f>
          </x14:formula1>
          <xm:sqref>B23</xm:sqref>
        </x14:dataValidation>
        <x14:dataValidation type="list" operator="equal" allowBlank="1" showInputMessage="1" showErrorMessage="1" errorTitle="UPOZORENJE" error="Poštanski broj sastoji se od 5 znamenki" xr:uid="{DB94597A-C6ED-4D95-9DEA-D92715D5B705}">
          <x14:formula1>
            <xm:f>List1!$N$6:$N$26</xm:f>
          </x14:formula1>
          <xm:sqref>B14:D14</xm:sqref>
        </x14:dataValidation>
        <x14:dataValidation type="list" allowBlank="1" showInputMessage="1" showErrorMessage="1" errorTitle="Upozorenje" error="Odaberite vrijednost iz padajućeg izbornika" xr:uid="{A91DA046-74E6-4686-B6B5-EFF8B5432E52}">
          <x14:formula1>
            <xm:f>List1!$E$1:$E$2</xm:f>
          </x14:formula1>
          <xm:sqref>D36</xm:sqref>
        </x14:dataValidation>
        <x14:dataValidation type="list" operator="greaterThan" allowBlank="1" errorTitle="Upozorenje" error="Unijeti vrijednost veću od nule, koristiti decimalni zarez (,)" promptTitle="Napomena" prompt="Unijeti vrijednost veću od 0, koristiti decimalni zarez (,)" xr:uid="{116C39D8-3DF8-4C3D-913F-AAE91DBC380D}">
          <x14:formula1>
            <xm:f>List1!$G$1:$G$21</xm:f>
          </x14:formula1>
          <xm:sqref>D45</xm:sqref>
        </x14:dataValidation>
        <x14:dataValidation type="list" allowBlank="1" showInputMessage="1" showErrorMessage="1" errorTitle="Upozorenje" error="Odaberite vrijednost iz padajućeg izbornika" xr:uid="{08972DA0-B570-4E32-A015-1DFE51934C5A}">
          <x14:formula1>
            <xm:f>List1!$H$1:$H$2</xm:f>
          </x14:formula1>
          <xm:sqref>D38 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1EF4-9C8A-4268-9BA9-F8D01E39EFC9}">
  <dimension ref="A1:O41"/>
  <sheetViews>
    <sheetView workbookViewId="0">
      <selection activeCell="I35" sqref="I35"/>
    </sheetView>
  </sheetViews>
  <sheetFormatPr defaultRowHeight="15" x14ac:dyDescent="0.25"/>
  <cols>
    <col min="2" max="2" width="13.28515625" customWidth="1"/>
    <col min="4" max="4" width="41.28515625" customWidth="1"/>
    <col min="6" max="7" width="24.5703125" customWidth="1"/>
    <col min="12" max="12" width="102" customWidth="1"/>
    <col min="14" max="14" width="88.28515625" customWidth="1"/>
  </cols>
  <sheetData>
    <row r="1" spans="1:14" x14ac:dyDescent="0.25">
      <c r="A1" s="8"/>
      <c r="E1" t="s">
        <v>87</v>
      </c>
      <c r="F1" t="s">
        <v>91</v>
      </c>
      <c r="G1" t="str">
        <f>IF('prijavni obrazac'!$D$38="DA","Elektra Bjelovar","")</f>
        <v/>
      </c>
      <c r="H1" t="str">
        <f>IF('prijavni obrazac'!D36="DA","DA","")</f>
        <v/>
      </c>
      <c r="I1" s="18">
        <f>IF(I2&gt;7500,7500,I2)</f>
        <v>0</v>
      </c>
    </row>
    <row r="2" spans="1:14" x14ac:dyDescent="0.25">
      <c r="A2" s="8">
        <f>'prijavni obrazac'!D48</f>
        <v>0</v>
      </c>
      <c r="B2">
        <f>IF(A2="DA",250,0)</f>
        <v>0</v>
      </c>
      <c r="E2" t="s">
        <v>88</v>
      </c>
      <c r="F2" t="s">
        <v>92</v>
      </c>
      <c r="G2" t="str">
        <f>IF('prijavni obrazac'!$D$38="DA","Elektra Čakovec","")</f>
        <v/>
      </c>
      <c r="H2" t="str">
        <f>IF('prijavni obrazac'!D36="DA","NE","")</f>
        <v/>
      </c>
      <c r="I2" s="18">
        <f>(IF('prijavni obrazac'!D59*600&gt;6000,6000,'prijavni obrazac'!D59*600))/0.8</f>
        <v>0</v>
      </c>
    </row>
    <row r="3" spans="1:14" ht="15.75" x14ac:dyDescent="0.25">
      <c r="A3" s="81"/>
      <c r="B3" s="81"/>
      <c r="C3" s="81"/>
      <c r="D3" s="81"/>
      <c r="F3" t="s">
        <v>93</v>
      </c>
      <c r="G3" t="str">
        <f>IF('prijavni obrazac'!$D$38="DA","Elektra Karlovac","")</f>
        <v/>
      </c>
    </row>
    <row r="4" spans="1:14" ht="15.75" x14ac:dyDescent="0.25">
      <c r="A4" s="82"/>
      <c r="B4" s="82"/>
      <c r="C4" s="82"/>
      <c r="D4" s="82"/>
      <c r="F4" t="s">
        <v>94</v>
      </c>
      <c r="G4" t="str">
        <f>IF('prijavni obrazac'!$D$38="DA","Elektra Koprivnica","")</f>
        <v/>
      </c>
    </row>
    <row r="5" spans="1:14" x14ac:dyDescent="0.25">
      <c r="A5" s="58"/>
      <c r="B5" s="58"/>
      <c r="C5" s="58"/>
      <c r="D5" s="4"/>
      <c r="F5" t="s">
        <v>95</v>
      </c>
      <c r="G5" t="str">
        <f>IF('prijavni obrazac'!$D$38="DA","Elektra Križ","")</f>
        <v/>
      </c>
    </row>
    <row r="6" spans="1:14" x14ac:dyDescent="0.25">
      <c r="A6" s="51"/>
      <c r="B6" s="51"/>
      <c r="C6" s="51"/>
      <c r="D6" s="5"/>
      <c r="F6" t="s">
        <v>96</v>
      </c>
      <c r="G6" t="str">
        <f>IF('prijavni obrazac'!$D$38="DA","Elektra Požega","")</f>
        <v/>
      </c>
      <c r="L6" s="9" t="s">
        <v>39</v>
      </c>
      <c r="N6" s="9" t="s">
        <v>60</v>
      </c>
    </row>
    <row r="7" spans="1:14" x14ac:dyDescent="0.25">
      <c r="A7" s="51"/>
      <c r="B7" s="51"/>
      <c r="C7" s="51"/>
      <c r="D7" s="5"/>
      <c r="F7" t="s">
        <v>97</v>
      </c>
      <c r="G7" t="str">
        <f>IF('prijavni obrazac'!$D$38="DA","Elektra Sisak","")</f>
        <v/>
      </c>
      <c r="L7" s="9" t="s">
        <v>40</v>
      </c>
      <c r="N7" s="9" t="s">
        <v>61</v>
      </c>
    </row>
    <row r="8" spans="1:14" x14ac:dyDescent="0.25">
      <c r="A8" s="58"/>
      <c r="B8" s="58"/>
      <c r="C8" s="58"/>
      <c r="D8" s="4"/>
      <c r="F8" t="s">
        <v>98</v>
      </c>
      <c r="G8" t="str">
        <f>IF('prijavni obrazac'!$D$38="DA","Elektra Slavonski Brod","")</f>
        <v/>
      </c>
      <c r="L8" s="9" t="s">
        <v>41</v>
      </c>
      <c r="N8" s="9" t="s">
        <v>62</v>
      </c>
    </row>
    <row r="9" spans="1:14" x14ac:dyDescent="0.25">
      <c r="A9" s="51"/>
      <c r="B9" s="51"/>
      <c r="C9" s="51"/>
      <c r="D9" s="5"/>
      <c r="F9" t="s">
        <v>99</v>
      </c>
      <c r="G9" t="str">
        <f>IF('prijavni obrazac'!$D$38="DA","Elektra Šibenik","")</f>
        <v/>
      </c>
      <c r="L9" s="9" t="s">
        <v>42</v>
      </c>
      <c r="N9" s="9" t="s">
        <v>63</v>
      </c>
    </row>
    <row r="10" spans="1:14" x14ac:dyDescent="0.25">
      <c r="A10" s="51"/>
      <c r="B10" s="51"/>
      <c r="C10" s="51"/>
      <c r="D10" s="5"/>
      <c r="F10" t="s">
        <v>100</v>
      </c>
      <c r="G10" t="str">
        <f>IF('prijavni obrazac'!$D$38="DA","Elektra Varaždin  ","")</f>
        <v/>
      </c>
      <c r="L10" s="9" t="s">
        <v>43</v>
      </c>
      <c r="N10" s="9" t="s">
        <v>64</v>
      </c>
    </row>
    <row r="11" spans="1:14" x14ac:dyDescent="0.25">
      <c r="A11" s="58"/>
      <c r="B11" s="58"/>
      <c r="C11" s="58"/>
      <c r="D11" s="4"/>
      <c r="F11" t="s">
        <v>101</v>
      </c>
      <c r="G11" t="str">
        <f>IF('prijavni obrazac'!$D$38="DA","Elektra Vinkovci","")</f>
        <v/>
      </c>
      <c r="L11" s="9" t="s">
        <v>44</v>
      </c>
      <c r="N11" s="9" t="s">
        <v>65</v>
      </c>
    </row>
    <row r="12" spans="1:14" x14ac:dyDescent="0.25">
      <c r="A12" s="51"/>
      <c r="B12" s="51"/>
      <c r="C12" s="51"/>
      <c r="D12" s="5"/>
      <c r="F12" t="s">
        <v>102</v>
      </c>
      <c r="G12" t="str">
        <f>IF('prijavni obrazac'!$D$38="DA","Elektra Virovitica","")</f>
        <v/>
      </c>
      <c r="L12" s="9" t="s">
        <v>45</v>
      </c>
      <c r="N12" s="9" t="s">
        <v>66</v>
      </c>
    </row>
    <row r="13" spans="1:14" x14ac:dyDescent="0.25">
      <c r="A13" s="51"/>
      <c r="B13" s="51"/>
      <c r="C13" s="51"/>
      <c r="D13" s="5"/>
      <c r="F13" t="s">
        <v>103</v>
      </c>
      <c r="G13" t="str">
        <f>IF('prijavni obrazac'!$D$38="DA","Elektra Zabok","")</f>
        <v/>
      </c>
      <c r="L13" s="9" t="s">
        <v>46</v>
      </c>
      <c r="N13" s="9" t="s">
        <v>67</v>
      </c>
    </row>
    <row r="14" spans="1:14" x14ac:dyDescent="0.25">
      <c r="A14" s="58"/>
      <c r="B14" s="58"/>
      <c r="C14" s="58"/>
      <c r="D14" s="4"/>
      <c r="F14" t="s">
        <v>104</v>
      </c>
      <c r="G14" t="str">
        <f>IF('prijavni obrazac'!$D$38="DA","Elektra Zadar","")</f>
        <v/>
      </c>
      <c r="L14" s="9" t="s">
        <v>47</v>
      </c>
      <c r="N14" s="9" t="s">
        <v>68</v>
      </c>
    </row>
    <row r="15" spans="1:14" x14ac:dyDescent="0.25">
      <c r="A15" s="51"/>
      <c r="B15" s="51"/>
      <c r="C15" s="51"/>
      <c r="D15" s="5"/>
      <c r="F15" t="s">
        <v>105</v>
      </c>
      <c r="G15" t="str">
        <f>IF('prijavni obrazac'!$D$38="DA","Elektra Zagreb","")</f>
        <v/>
      </c>
      <c r="L15" s="9" t="s">
        <v>48</v>
      </c>
      <c r="N15" s="9" t="s">
        <v>69</v>
      </c>
    </row>
    <row r="16" spans="1:14" x14ac:dyDescent="0.25">
      <c r="A16" s="51"/>
      <c r="B16" s="51"/>
      <c r="C16" s="51"/>
      <c r="D16" s="5"/>
      <c r="F16" t="s">
        <v>106</v>
      </c>
      <c r="G16" t="str">
        <f>IF('prijavni obrazac'!$D$38="DA","Elektrodalmacija Split","")</f>
        <v/>
      </c>
      <c r="L16" s="9" t="s">
        <v>49</v>
      </c>
      <c r="N16" s="9" t="s">
        <v>70</v>
      </c>
    </row>
    <row r="17" spans="1:15" x14ac:dyDescent="0.25">
      <c r="A17" s="58"/>
      <c r="B17" s="58"/>
      <c r="C17" s="58"/>
      <c r="D17" s="4"/>
      <c r="F17" t="s">
        <v>107</v>
      </c>
      <c r="G17" t="str">
        <f>IF('prijavni obrazac'!$D$38="DA","Elektroistra Pula","")</f>
        <v/>
      </c>
      <c r="L17" s="9" t="s">
        <v>50</v>
      </c>
      <c r="N17" s="9" t="s">
        <v>71</v>
      </c>
    </row>
    <row r="18" spans="1:15" x14ac:dyDescent="0.25">
      <c r="A18" s="51"/>
      <c r="B18" s="51"/>
      <c r="C18" s="51"/>
      <c r="D18" s="5"/>
      <c r="F18" t="s">
        <v>108</v>
      </c>
      <c r="G18" t="str">
        <f>IF('prijavni obrazac'!$D$38="DA","Elektrojug Dubrovnik","")</f>
        <v/>
      </c>
      <c r="L18" s="9" t="s">
        <v>51</v>
      </c>
      <c r="N18" s="9" t="s">
        <v>86</v>
      </c>
    </row>
    <row r="19" spans="1:15" x14ac:dyDescent="0.25">
      <c r="A19" s="51"/>
      <c r="B19" s="51"/>
      <c r="C19" s="51"/>
      <c r="D19" s="5"/>
      <c r="F19" t="s">
        <v>109</v>
      </c>
      <c r="G19" t="str">
        <f>IF('prijavni obrazac'!$D$38="DA","Elektrolika Gospić","")</f>
        <v/>
      </c>
      <c r="L19" s="9" t="s">
        <v>52</v>
      </c>
      <c r="N19" s="9" t="s">
        <v>72</v>
      </c>
    </row>
    <row r="20" spans="1:15" x14ac:dyDescent="0.25">
      <c r="A20" s="58"/>
      <c r="B20" s="58"/>
      <c r="C20" s="58"/>
      <c r="D20" s="4"/>
      <c r="F20" t="s">
        <v>110</v>
      </c>
      <c r="G20" t="str">
        <f>IF('prijavni obrazac'!$D$38="DA","Elektroprimorje Rijeka","")</f>
        <v/>
      </c>
      <c r="L20" s="9" t="s">
        <v>53</v>
      </c>
      <c r="N20" s="9" t="s">
        <v>73</v>
      </c>
    </row>
    <row r="21" spans="1:15" x14ac:dyDescent="0.25">
      <c r="A21" s="51"/>
      <c r="B21" s="51"/>
      <c r="C21" s="51"/>
      <c r="D21" s="5"/>
      <c r="F21" t="s">
        <v>111</v>
      </c>
      <c r="G21" t="str">
        <f>IF('prijavni obrazac'!$D$38="DA","Elektroslavonija Osijek","")</f>
        <v/>
      </c>
      <c r="L21" s="9" t="s">
        <v>54</v>
      </c>
      <c r="N21" s="9" t="s">
        <v>74</v>
      </c>
    </row>
    <row r="22" spans="1:15" x14ac:dyDescent="0.25">
      <c r="A22" s="51"/>
      <c r="B22" s="51"/>
      <c r="C22" s="51"/>
      <c r="D22" s="5"/>
      <c r="L22" s="9" t="s">
        <v>55</v>
      </c>
      <c r="N22" s="9" t="s">
        <v>75</v>
      </c>
    </row>
    <row r="23" spans="1:15" x14ac:dyDescent="0.25">
      <c r="A23" s="58"/>
      <c r="B23" s="58"/>
      <c r="C23" s="58"/>
      <c r="D23" s="4"/>
      <c r="L23" s="9" t="s">
        <v>56</v>
      </c>
      <c r="N23" s="9" t="s">
        <v>76</v>
      </c>
    </row>
    <row r="24" spans="1:15" x14ac:dyDescent="0.25">
      <c r="A24" s="51"/>
      <c r="B24" s="51"/>
      <c r="C24" s="51"/>
      <c r="D24" s="5"/>
      <c r="L24" s="9" t="s">
        <v>57</v>
      </c>
      <c r="N24" s="9" t="s">
        <v>77</v>
      </c>
    </row>
    <row r="25" spans="1:15" x14ac:dyDescent="0.25">
      <c r="A25" s="51"/>
      <c r="B25" s="51"/>
      <c r="C25" s="51"/>
      <c r="D25" s="5"/>
      <c r="L25" s="9" t="s">
        <v>58</v>
      </c>
      <c r="N25" s="9" t="s">
        <v>78</v>
      </c>
    </row>
    <row r="26" spans="1:15" x14ac:dyDescent="0.25">
      <c r="A26" s="58"/>
      <c r="B26" s="58"/>
      <c r="C26" s="58"/>
      <c r="D26" s="4"/>
      <c r="L26" s="9" t="s">
        <v>59</v>
      </c>
      <c r="N26" s="9" t="s">
        <v>79</v>
      </c>
    </row>
    <row r="27" spans="1:15" x14ac:dyDescent="0.25">
      <c r="A27" s="51"/>
      <c r="B27" s="51"/>
      <c r="C27" s="51"/>
      <c r="D27" s="5"/>
      <c r="O27">
        <v>0</v>
      </c>
    </row>
    <row r="28" spans="1:15" x14ac:dyDescent="0.25">
      <c r="A28" s="51"/>
      <c r="B28" s="51"/>
      <c r="C28" s="51"/>
      <c r="D28" s="5"/>
    </row>
    <row r="29" spans="1:15" ht="15.75" x14ac:dyDescent="0.25">
      <c r="A29" s="82"/>
      <c r="B29" s="82"/>
      <c r="C29" s="82"/>
      <c r="D29" s="82"/>
    </row>
    <row r="30" spans="1:15" x14ac:dyDescent="0.25">
      <c r="A30" s="58" t="s">
        <v>31</v>
      </c>
      <c r="B30" s="58"/>
      <c r="C30" s="58"/>
      <c r="D30" s="4"/>
    </row>
    <row r="31" spans="1:15" x14ac:dyDescent="0.25">
      <c r="A31" s="51" t="s">
        <v>22</v>
      </c>
      <c r="B31" s="51"/>
      <c r="C31" s="51"/>
      <c r="D31" s="5">
        <v>150</v>
      </c>
    </row>
    <row r="32" spans="1:15" x14ac:dyDescent="0.25">
      <c r="A32" s="51"/>
      <c r="B32" s="51"/>
      <c r="C32" s="51"/>
      <c r="D32" s="5"/>
    </row>
    <row r="33" spans="1:4" ht="15" customHeight="1" x14ac:dyDescent="0.25">
      <c r="A33" s="58" t="s">
        <v>82</v>
      </c>
      <c r="B33" s="58"/>
      <c r="C33" s="58"/>
      <c r="D33" s="4"/>
    </row>
    <row r="34" spans="1:4" x14ac:dyDescent="0.25">
      <c r="A34" s="51" t="s">
        <v>22</v>
      </c>
      <c r="B34" s="51"/>
      <c r="C34" s="51"/>
      <c r="D34" s="5">
        <v>8000</v>
      </c>
    </row>
    <row r="35" spans="1:4" ht="15" customHeight="1" x14ac:dyDescent="0.25">
      <c r="A35" s="58" t="s">
        <v>83</v>
      </c>
      <c r="B35" s="58"/>
      <c r="C35" s="58"/>
      <c r="D35" s="4"/>
    </row>
    <row r="36" spans="1:4" x14ac:dyDescent="0.25">
      <c r="A36" s="51" t="s">
        <v>22</v>
      </c>
      <c r="B36" s="51"/>
      <c r="C36" s="51"/>
      <c r="D36" s="5">
        <v>10000</v>
      </c>
    </row>
    <row r="37" spans="1:4" x14ac:dyDescent="0.25">
      <c r="A37" s="58" t="s">
        <v>84</v>
      </c>
      <c r="B37" s="58"/>
      <c r="C37" s="58"/>
      <c r="D37" s="4"/>
    </row>
    <row r="38" spans="1:4" x14ac:dyDescent="0.25">
      <c r="A38" s="51" t="s">
        <v>36</v>
      </c>
      <c r="B38" s="51"/>
      <c r="C38" s="51"/>
      <c r="D38" s="5">
        <v>600</v>
      </c>
    </row>
    <row r="39" spans="1:4" x14ac:dyDescent="0.25">
      <c r="A39" s="51" t="s">
        <v>37</v>
      </c>
      <c r="B39" s="51"/>
      <c r="C39" s="51"/>
      <c r="D39" s="5">
        <f>IF(D38&lt;=600,D38,600)</f>
        <v>600</v>
      </c>
    </row>
    <row r="40" spans="1:4" x14ac:dyDescent="0.25">
      <c r="A40" s="51"/>
      <c r="B40" s="51"/>
      <c r="C40" s="51"/>
      <c r="D40" s="3"/>
    </row>
    <row r="41" spans="1:4" x14ac:dyDescent="0.25">
      <c r="A41" s="51"/>
      <c r="B41" s="51"/>
      <c r="C41" s="51"/>
      <c r="D41" s="3"/>
    </row>
  </sheetData>
  <dataConsolidate/>
  <mergeCells count="39">
    <mergeCell ref="A38:C38"/>
    <mergeCell ref="A39:C39"/>
    <mergeCell ref="A40:C40"/>
    <mergeCell ref="A41:C41"/>
    <mergeCell ref="A35:C35"/>
    <mergeCell ref="A36:C36"/>
    <mergeCell ref="A37:C37"/>
    <mergeCell ref="A33:C33"/>
    <mergeCell ref="A34:C34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D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3:D3"/>
    <mergeCell ref="A4:D4"/>
    <mergeCell ref="A5:C5"/>
    <mergeCell ref="A6:C6"/>
    <mergeCell ref="A7:C7"/>
  </mergeCells>
  <conditionalFormatting sqref="D5 D8 D11 D14 D17 D20 D23 D26">
    <cfRule type="containsBlanks" dxfId="28" priority="35">
      <formula>LEN(TRIM(D5))=0</formula>
    </cfRule>
  </conditionalFormatting>
  <conditionalFormatting sqref="D5">
    <cfRule type="containsText" dxfId="27" priority="33" operator="containsText" text="NE">
      <formula>NOT(ISERROR(SEARCH("NE",D5)))</formula>
    </cfRule>
    <cfRule type="containsText" dxfId="26" priority="34" operator="containsText" text="DA">
      <formula>NOT(ISERROR(SEARCH("DA",D5)))</formula>
    </cfRule>
  </conditionalFormatting>
  <conditionalFormatting sqref="D8">
    <cfRule type="containsText" dxfId="25" priority="31" operator="containsText" text="NE">
      <formula>NOT(ISERROR(SEARCH("NE",D8)))</formula>
    </cfRule>
    <cfRule type="containsText" dxfId="24" priority="32" operator="containsText" text="DA">
      <formula>NOT(ISERROR(SEARCH("DA",D8)))</formula>
    </cfRule>
  </conditionalFormatting>
  <conditionalFormatting sqref="D11">
    <cfRule type="containsText" dxfId="23" priority="29" operator="containsText" text="NE">
      <formula>NOT(ISERROR(SEARCH("NE",D11)))</formula>
    </cfRule>
    <cfRule type="containsText" dxfId="22" priority="30" operator="containsText" text="DA">
      <formula>NOT(ISERROR(SEARCH("DA",D11)))</formula>
    </cfRule>
  </conditionalFormatting>
  <conditionalFormatting sqref="D14">
    <cfRule type="containsText" dxfId="21" priority="27" operator="containsText" text="NE">
      <formula>NOT(ISERROR(SEARCH("NE",D14)))</formula>
    </cfRule>
    <cfRule type="containsText" dxfId="20" priority="28" operator="containsText" text="DA">
      <formula>NOT(ISERROR(SEARCH("DA",D14)))</formula>
    </cfRule>
  </conditionalFormatting>
  <conditionalFormatting sqref="D17">
    <cfRule type="containsText" dxfId="19" priority="25" operator="containsText" text="NE">
      <formula>NOT(ISERROR(SEARCH("NE",D17)))</formula>
    </cfRule>
    <cfRule type="containsText" dxfId="18" priority="26" operator="containsText" text="DA">
      <formula>NOT(ISERROR(SEARCH("DA",D17)))</formula>
    </cfRule>
  </conditionalFormatting>
  <conditionalFormatting sqref="D20">
    <cfRule type="containsText" dxfId="17" priority="23" operator="containsText" text="NE">
      <formula>NOT(ISERROR(SEARCH("NE",D20)))</formula>
    </cfRule>
    <cfRule type="containsText" dxfId="16" priority="24" operator="containsText" text="DA">
      <formula>NOT(ISERROR(SEARCH("DA",D20)))</formula>
    </cfRule>
  </conditionalFormatting>
  <conditionalFormatting sqref="D23">
    <cfRule type="containsText" dxfId="15" priority="21" operator="containsText" text="NE">
      <formula>NOT(ISERROR(SEARCH("NE",D23)))</formula>
    </cfRule>
    <cfRule type="containsText" dxfId="14" priority="22" operator="containsText" text="DA">
      <formula>NOT(ISERROR(SEARCH("DA",D23)))</formula>
    </cfRule>
  </conditionalFormatting>
  <conditionalFormatting sqref="D26">
    <cfRule type="containsText" dxfId="13" priority="19" operator="containsText" text="NE">
      <formula>NOT(ISERROR(SEARCH("NE",D26)))</formula>
    </cfRule>
    <cfRule type="containsText" dxfId="12" priority="20" operator="containsText" text="DA">
      <formula>NOT(ISERROR(SEARCH("DA",D26)))</formula>
    </cfRule>
  </conditionalFormatting>
  <conditionalFormatting sqref="D30">
    <cfRule type="containsText" dxfId="11" priority="16" operator="containsText" text="NE">
      <formula>NOT(ISERROR(SEARCH("NE",D30)))</formula>
    </cfRule>
    <cfRule type="containsText" dxfId="10" priority="17" operator="containsText" text="DA">
      <formula>NOT(ISERROR(SEARCH("DA",D30)))</formula>
    </cfRule>
    <cfRule type="containsBlanks" dxfId="9" priority="18">
      <formula>LEN(TRIM(D30))=0</formula>
    </cfRule>
  </conditionalFormatting>
  <conditionalFormatting sqref="D33">
    <cfRule type="containsText" dxfId="8" priority="13" operator="containsText" text="NE">
      <formula>NOT(ISERROR(SEARCH("NE",D33)))</formula>
    </cfRule>
    <cfRule type="containsText" dxfId="7" priority="14" operator="containsText" text="DA">
      <formula>NOT(ISERROR(SEARCH("DA",D33)))</formula>
    </cfRule>
    <cfRule type="containsBlanks" dxfId="6" priority="15">
      <formula>LEN(TRIM(D33))=0</formula>
    </cfRule>
  </conditionalFormatting>
  <conditionalFormatting sqref="D35">
    <cfRule type="containsText" dxfId="5" priority="7" operator="containsText" text="NE">
      <formula>NOT(ISERROR(SEARCH("NE",D35)))</formula>
    </cfRule>
    <cfRule type="containsText" dxfId="4" priority="8" operator="containsText" text="DA">
      <formula>NOT(ISERROR(SEARCH("DA",D35)))</formula>
    </cfRule>
    <cfRule type="containsBlanks" dxfId="3" priority="9">
      <formula>LEN(TRIM(D35))=0</formula>
    </cfRule>
  </conditionalFormatting>
  <conditionalFormatting sqref="D37">
    <cfRule type="containsText" dxfId="2" priority="4" operator="containsText" text="NE">
      <formula>NOT(ISERROR(SEARCH("NE",D37)))</formula>
    </cfRule>
    <cfRule type="containsText" dxfId="1" priority="5" operator="containsText" text="DA">
      <formula>NOT(ISERROR(SEARCH("DA",D37)))</formula>
    </cfRule>
    <cfRule type="containsBlanks" dxfId="0" priority="6">
      <formula>LEN(TRIM(D37))=0</formula>
    </cfRule>
  </conditionalFormatting>
  <dataValidations disablePrompts="1" count="5">
    <dataValidation type="decimal" operator="greaterThan" allowBlank="1" showInputMessage="1" showErrorMessage="1" errorTitle="Upozorenje" error="Unijeti vrijednost veću od nule, koristiti decimalni zarez (,)" promptTitle="Napomena" prompt="Unijeti vrijednost veću od 0, koristiti decimalni zarez (,)" sqref="D13 D25 D28 D36 D16 D19 D22 D7 D34" xr:uid="{FE667CEB-21DD-416C-9ABC-C3C4EC99125F}">
      <formula1>0</formula1>
    </dataValidation>
    <dataValidation type="list" allowBlank="1" showInputMessage="1" showErrorMessage="1" errorTitle="Upozorenje" error="Odaberite vrijednost iz padajućeg izbornika" sqref="D30 D33 D37 D23 D26 D5 D8 D11 D14 D17 D20 D35 D40:D41" xr:uid="{86AE6192-0A6F-46DF-AF79-A378F4AC206D}">
      <formula1>"DA,NE"</formula1>
    </dataValidation>
    <dataValidation type="decimal" operator="greaterThan" allowBlank="1" errorTitle="Upozorenje" error="Unijeti vrijednost veću od nule, koristiti decimalni zarez (,)" promptTitle="Napomena" prompt="Unijeti vrijednost veću od 0, koristiti decimalni zarez (,)" sqref="D31" xr:uid="{692E1061-744F-4DF8-9195-B77912FDE99C}">
      <formula1>0</formula1>
    </dataValidation>
    <dataValidation type="decimal" operator="greaterThan" errorTitle="Upozorenje" error="Unijeti vrijednost veću od nule, koristiti decimalni zarez (,)" promptTitle="Napomena" prompt="Unijeti vrijednost veću od 0, koristiti decimalni zarez (,)" sqref="D6 D21 D32 D9 D12 D15 D18 D24 D27" xr:uid="{A34B291B-8EDE-4E41-95B8-9328FB10883B}">
      <formula1>0</formula1>
    </dataValidation>
    <dataValidation allowBlank="1" sqref="D38:D39" xr:uid="{8A7041E4-D94F-44E4-9B30-72C2E563F33E}"/>
  </dataValidations>
  <pageMargins left="0.7" right="0.7" top="0.75" bottom="0.75" header="0.3" footer="0.3"/>
  <headerFooter>
    <oddHeader>&amp;R&amp;"Times New Roman"&amp;10&amp;K1557B7 Stupanj klasifikacije: SLUŽBENO&amp;1#_x000D_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prijavni obrazac</vt:lpstr>
      <vt:lpstr>List1</vt:lpstr>
      <vt:lpstr>'prijavni obrazac'!Podrucje_ispisa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jasmin.mekanovic@FZOEU.hr</dc:creator>
  <cp:lastModifiedBy>Žarko Latković</cp:lastModifiedBy>
  <cp:lastPrinted>2025-05-21T12:46:45Z</cp:lastPrinted>
  <dcterms:created xsi:type="dcterms:W3CDTF">2024-03-02T10:17:44Z</dcterms:created>
  <dcterms:modified xsi:type="dcterms:W3CDTF">2025-08-06T06:04:51Z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2025-03-10T10:05:47Z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bc2e7eeb-0175-4744-b87d-7947211fedd8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