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J:\MF\MF-2025-3-1_Električna vozila\"/>
    </mc:Choice>
  </mc:AlternateContent>
  <xr:revisionPtr revIDLastSave="0" documentId="13_ncr:1_{1A4BE282-F1BE-4DFE-8C43-97F32B4623FE}" xr6:coauthVersionLast="47" xr6:coauthVersionMax="47" xr10:uidLastSave="{00000000-0000-0000-0000-000000000000}"/>
  <workbookProtection workbookAlgorithmName="SHA-512" workbookHashValue="Lh8xS5bYcU1TsQ8kV/Hg/ipqyg9af0MdygzwU3+pgF6c+klJ20Onx1IhTIbt7debtfb/iYK6Y5grk5CO0tO0VA==" workbookSaltValue="y1KhEpd7kECfilCN1SZ5Xg==" workbookSpinCount="100000" lockStructure="1"/>
  <bookViews>
    <workbookView xWindow="38280" yWindow="-120" windowWidth="38640" windowHeight="21120" tabRatio="902" firstSheet="1" activeTab="1" xr2:uid="{00000000-000D-0000-FFFF-FFFF00000000}"/>
  </bookViews>
  <sheets>
    <sheet name="sys" sheetId="1" state="hidden" r:id="rId1"/>
    <sheet name="Osnovni podaci" sheetId="2" r:id="rId2"/>
    <sheet name="Troškovnik provedbe Projekta" sheetId="3" r:id="rId3"/>
    <sheet name="Popisi" sheetId="4" state="hidden" r:id="rId4"/>
  </sheets>
  <externalReferences>
    <externalReference r:id="rId5"/>
  </externalReferences>
  <definedNames>
    <definedName name="M1_List">Popisi!$A$2:$A$9</definedName>
    <definedName name="N1_List">Popisi!$B$2:$B$5</definedName>
    <definedName name="_xlnm.Print_Area" localSheetId="1">'Osnovni podaci'!$A$1:$L$37</definedName>
    <definedName name="_xlnm.Print_Area" localSheetId="0">sys!$H$1:$N$59</definedName>
    <definedName name="_xlnm.Print_Area" localSheetId="2">'Troškovnik provedbe Projekta'!$A$1:$L$31</definedName>
    <definedName name="ŽUPANIJA">[1]Nevidljivo!$H$5:$H$25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3" l="1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2" i="3"/>
  <c r="P23" i="3"/>
  <c r="P24" i="3"/>
  <c r="P5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S21" i="3" s="1"/>
  <c r="T21" i="3" s="1"/>
  <c r="Q22" i="3"/>
  <c r="Q23" i="3"/>
  <c r="Q24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5" i="3"/>
  <c r="A6" i="1" a="1"/>
  <c r="A6" i="1" s="1"/>
  <c r="K4" i="3" s="1"/>
  <c r="E7" i="2"/>
  <c r="T9" i="3"/>
  <c r="T17" i="3"/>
  <c r="S6" i="3"/>
  <c r="T6" i="3" s="1"/>
  <c r="U6" i="3" s="1"/>
  <c r="V6" i="3" s="1"/>
  <c r="S7" i="3"/>
  <c r="T7" i="3" s="1"/>
  <c r="U7" i="3" s="1"/>
  <c r="V7" i="3" s="1"/>
  <c r="S8" i="3"/>
  <c r="T8" i="3" s="1"/>
  <c r="U8" i="3" s="1"/>
  <c r="V8" i="3" s="1"/>
  <c r="S9" i="3"/>
  <c r="S10" i="3"/>
  <c r="T10" i="3" s="1"/>
  <c r="S11" i="3"/>
  <c r="T11" i="3" s="1"/>
  <c r="U11" i="3" s="1"/>
  <c r="V11" i="3" s="1"/>
  <c r="S12" i="3"/>
  <c r="T12" i="3" s="1"/>
  <c r="U12" i="3" s="1"/>
  <c r="V12" i="3" s="1"/>
  <c r="S13" i="3"/>
  <c r="T13" i="3" s="1"/>
  <c r="S14" i="3"/>
  <c r="T14" i="3" s="1"/>
  <c r="S15" i="3"/>
  <c r="T15" i="3" s="1"/>
  <c r="S16" i="3"/>
  <c r="T16" i="3" s="1"/>
  <c r="U16" i="3" s="1"/>
  <c r="V16" i="3" s="1"/>
  <c r="S17" i="3"/>
  <c r="S18" i="3"/>
  <c r="T18" i="3" s="1"/>
  <c r="S19" i="3"/>
  <c r="T19" i="3" s="1"/>
  <c r="U19" i="3" s="1"/>
  <c r="V19" i="3" s="1"/>
  <c r="S20" i="3"/>
  <c r="T20" i="3" s="1"/>
  <c r="S22" i="3"/>
  <c r="T22" i="3" s="1"/>
  <c r="S23" i="3"/>
  <c r="T23" i="3" s="1"/>
  <c r="U23" i="3" s="1"/>
  <c r="V23" i="3" s="1"/>
  <c r="S24" i="3"/>
  <c r="T24" i="3" s="1"/>
  <c r="F25" i="3"/>
  <c r="R24" i="3"/>
  <c r="H24" i="3"/>
  <c r="R23" i="3"/>
  <c r="H23" i="3"/>
  <c r="R22" i="3"/>
  <c r="H22" i="3"/>
  <c r="R21" i="3"/>
  <c r="H21" i="3"/>
  <c r="R20" i="3"/>
  <c r="H20" i="3"/>
  <c r="R19" i="3"/>
  <c r="H19" i="3"/>
  <c r="R18" i="3"/>
  <c r="H18" i="3"/>
  <c r="R17" i="3"/>
  <c r="H17" i="3"/>
  <c r="R16" i="3"/>
  <c r="H16" i="3"/>
  <c r="R15" i="3"/>
  <c r="H15" i="3"/>
  <c r="R14" i="3"/>
  <c r="H14" i="3"/>
  <c r="R13" i="3"/>
  <c r="H13" i="3"/>
  <c r="R12" i="3"/>
  <c r="H12" i="3"/>
  <c r="R11" i="3"/>
  <c r="H11" i="3"/>
  <c r="R10" i="3"/>
  <c r="H10" i="3"/>
  <c r="U9" i="3"/>
  <c r="V9" i="3" s="1"/>
  <c r="R9" i="3"/>
  <c r="H9" i="3"/>
  <c r="R8" i="3"/>
  <c r="H8" i="3"/>
  <c r="R7" i="3"/>
  <c r="H7" i="3"/>
  <c r="R6" i="3"/>
  <c r="H6" i="3"/>
  <c r="R5" i="3"/>
  <c r="S5" i="3"/>
  <c r="T5" i="3" s="1"/>
  <c r="H5" i="3"/>
  <c r="L10" i="2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R16" i="1"/>
  <c r="M16" i="1"/>
  <c r="R15" i="1"/>
  <c r="M15" i="1"/>
  <c r="R14" i="1"/>
  <c r="M14" i="1"/>
  <c r="R13" i="1"/>
  <c r="M13" i="1"/>
  <c r="R12" i="1"/>
  <c r="M12" i="1"/>
  <c r="R11" i="1"/>
  <c r="M11" i="1"/>
  <c r="M10" i="1"/>
  <c r="R9" i="1"/>
  <c r="M9" i="1"/>
  <c r="R8" i="1"/>
  <c r="M8" i="1"/>
  <c r="R7" i="1"/>
  <c r="M7" i="1"/>
  <c r="R6" i="1"/>
  <c r="M6" i="1"/>
  <c r="R5" i="1"/>
  <c r="M5" i="1"/>
  <c r="R4" i="1"/>
  <c r="M4" i="1"/>
  <c r="R3" i="1"/>
  <c r="M3" i="1"/>
  <c r="R2" i="1"/>
  <c r="U13" i="3" l="1"/>
  <c r="V13" i="3" s="1"/>
  <c r="K13" i="3" s="1"/>
  <c r="U10" i="3"/>
  <c r="V10" i="3" s="1"/>
  <c r="U5" i="3"/>
  <c r="V5" i="3" s="1"/>
  <c r="U18" i="3"/>
  <c r="V18" i="3" s="1"/>
  <c r="U15" i="3"/>
  <c r="V15" i="3" s="1"/>
  <c r="U14" i="3"/>
  <c r="V14" i="3" s="1"/>
  <c r="U22" i="3"/>
  <c r="V22" i="3" s="1"/>
  <c r="U24" i="3"/>
  <c r="V24" i="3" s="1"/>
  <c r="U20" i="3"/>
  <c r="V20" i="3" s="1"/>
  <c r="U17" i="3"/>
  <c r="V17" i="3" s="1"/>
  <c r="U21" i="3"/>
  <c r="V21" i="3" s="1"/>
  <c r="P21" i="3" s="1"/>
  <c r="H25" i="3"/>
  <c r="K8" i="3"/>
  <c r="I8" i="3"/>
  <c r="K11" i="3"/>
  <c r="I11" i="3"/>
  <c r="K19" i="3"/>
  <c r="I19" i="3"/>
  <c r="K16" i="3"/>
  <c r="I16" i="3"/>
  <c r="K6" i="3"/>
  <c r="I6" i="3"/>
  <c r="K7" i="3"/>
  <c r="I7" i="3"/>
  <c r="K23" i="3"/>
  <c r="I23" i="3"/>
  <c r="K12" i="3"/>
  <c r="I12" i="3"/>
  <c r="K9" i="3"/>
  <c r="I9" i="3"/>
  <c r="I13" i="3" l="1"/>
  <c r="J13" i="3" s="1"/>
  <c r="K14" i="3"/>
  <c r="K22" i="3"/>
  <c r="K21" i="3"/>
  <c r="I5" i="3"/>
  <c r="I17" i="3"/>
  <c r="K10" i="3"/>
  <c r="K24" i="3"/>
  <c r="I15" i="3"/>
  <c r="K18" i="3"/>
  <c r="K20" i="3"/>
  <c r="I10" i="3"/>
  <c r="K17" i="3"/>
  <c r="I21" i="3"/>
  <c r="I20" i="3"/>
  <c r="J23" i="3"/>
  <c r="J9" i="3"/>
  <c r="J19" i="3"/>
  <c r="J16" i="3"/>
  <c r="J7" i="3"/>
  <c r="J11" i="3"/>
  <c r="J12" i="3"/>
  <c r="J6" i="3"/>
  <c r="J8" i="3"/>
  <c r="J10" i="3" l="1"/>
  <c r="I24" i="3"/>
  <c r="J24" i="3" s="1"/>
  <c r="I22" i="3"/>
  <c r="J22" i="3" s="1"/>
  <c r="I14" i="3"/>
  <c r="J14" i="3" s="1"/>
  <c r="J21" i="3"/>
  <c r="J20" i="3"/>
  <c r="K5" i="3"/>
  <c r="J5" i="3" s="1"/>
  <c r="K15" i="3"/>
  <c r="J15" i="3" s="1"/>
  <c r="J17" i="3"/>
  <c r="I18" i="3"/>
  <c r="J18" i="3" s="1"/>
  <c r="I25" i="3" l="1"/>
  <c r="K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<sst xmlns="http://schemas.openxmlformats.org/spreadsheetml/2006/main" count="382" uniqueCount="189">
  <si>
    <t>I. Zagrebačka županija</t>
  </si>
  <si>
    <t>Addiko Bank d.d., Zagreb</t>
  </si>
  <si>
    <t>HR05 Grad Zagreb</t>
  </si>
  <si>
    <t>Panonska Hrvatska (Bjelovarsko-bilogorska županija, Virovitička-podravska županija, Požeška-slavonska županija, Brodsko-posavska županija, Osječka-baranjska županija, Vukovarska-srijemska županija, Karlovačka županija, Sisačka-moslavačka županija)</t>
  </si>
  <si>
    <t>Prijavitelj je vlasnik</t>
  </si>
  <si>
    <t>M1 vozila</t>
  </si>
  <si>
    <t>Srednje poduzeće</t>
  </si>
  <si>
    <t>II. Krapinsko-zagorska županija</t>
  </si>
  <si>
    <t>Agram banka d.d., Zagreb</t>
  </si>
  <si>
    <t>HR02 Panonska Hrvatska</t>
  </si>
  <si>
    <t>Jadranska Hrvatska (Primorsko-goranska županija, Ličko-senjska županija, Zadarska županija, Šibenska-kninska županija, Splitsko-dalmatinska županija, Istarska županija, Dubrovačko-neretvanska županija)</t>
  </si>
  <si>
    <t>Prijavitelj je suvlasnik</t>
  </si>
  <si>
    <t>Kategorija vozila</t>
  </si>
  <si>
    <t>kod</t>
  </si>
  <si>
    <t>Potkategorija po duljini vozila</t>
  </si>
  <si>
    <t>Duljina vozila (mm)</t>
  </si>
  <si>
    <t>Najveća dopuštena masa vozila [kg]</t>
  </si>
  <si>
    <t>id-pomoćno</t>
  </si>
  <si>
    <t>Prihvatljiva cijena** po potkategoriji vozila (EUR) bez PDV-a</t>
  </si>
  <si>
    <t>Kod</t>
  </si>
  <si>
    <t>Naziv</t>
  </si>
  <si>
    <t>Veliko poduzeće</t>
  </si>
  <si>
    <t>III. Sisačko-moslavačka županija</t>
  </si>
  <si>
    <t>Banka Kovanica d.d., Varaždin</t>
  </si>
  <si>
    <t>HR03 Jadranska Hrvatska</t>
  </si>
  <si>
    <t>Sjeverna Hrvatska (Međimurska županija, Varaždinska županija, Koprivničkokr ževačka županija, Krapinsko-zagorska županija i Zagrebačka županija</t>
  </si>
  <si>
    <t>Prijavitelj nije vlasnik / Prijavitelj je korisnik</t>
  </si>
  <si>
    <t>M1 kategorija</t>
  </si>
  <si>
    <t>AA-Limuzina</t>
  </si>
  <si>
    <t>Mini / A-segment</t>
  </si>
  <si>
    <t>AA</t>
  </si>
  <si>
    <t>Limuzina</t>
  </si>
  <si>
    <t>IV. Karlovačka županija</t>
  </si>
  <si>
    <t>Croatia banka d.d., Zagreb</t>
  </si>
  <si>
    <t>HR06 Sjeverna Hrvatska</t>
  </si>
  <si>
    <t>Mali / B-segment</t>
  </si>
  <si>
    <t>AB</t>
  </si>
  <si>
    <t>Limuzina sa stražnjim (petim) vratima</t>
  </si>
  <si>
    <t>AB-Limuzina sa stražnjim (petim) vratima</t>
  </si>
  <si>
    <t>V. Varaždinska županija</t>
  </si>
  <si>
    <t>Erste&amp;Steiermärkische Bank d.d., Rijeka</t>
  </si>
  <si>
    <t>Kompaktni / C-segment</t>
  </si>
  <si>
    <t>AC</t>
  </si>
  <si>
    <t>Karavan</t>
  </si>
  <si>
    <t>AC-Karavan</t>
  </si>
  <si>
    <t>VI. Koprivničko-križevačka županija</t>
  </si>
  <si>
    <t>Hrvatska poštanska banka d. d., Zagreb</t>
  </si>
  <si>
    <t>Srednja klasa / D-segment</t>
  </si>
  <si>
    <t xml:space="preserve">AD </t>
  </si>
  <si>
    <t>Kupe</t>
  </si>
  <si>
    <t>AD-Kupe</t>
  </si>
  <si>
    <t>VII. Bjelovarsko-bilogorska županija</t>
  </si>
  <si>
    <t>Imex banka d.d., Split</t>
  </si>
  <si>
    <t>Integrirana FNE</t>
  </si>
  <si>
    <t>DA</t>
  </si>
  <si>
    <t>Viša srednja / E-segment</t>
  </si>
  <si>
    <t>AE</t>
  </si>
  <si>
    <t>Kabriolet</t>
  </si>
  <si>
    <t>AE-Kabriolet</t>
  </si>
  <si>
    <t>Odabrati vrijednost iz padajućeg izbornika</t>
  </si>
  <si>
    <t>VIII. Primorsko-goranska županija</t>
  </si>
  <si>
    <t>Istarska kreditna banka Umag d.d., Umag</t>
  </si>
  <si>
    <t>Neintegrirana FNE</t>
  </si>
  <si>
    <t>NE</t>
  </si>
  <si>
    <t>N1 kategorija</t>
  </si>
  <si>
    <t>Luksuzna / F-segment</t>
  </si>
  <si>
    <t xml:space="preserve">AF </t>
  </si>
  <si>
    <t>Višenamjensko vozilo</t>
  </si>
  <si>
    <t>AF-Višenamjensko vozilo</t>
  </si>
  <si>
    <t>IX. Ličko-senjska županija</t>
  </si>
  <si>
    <t>J&amp;T banka d.d., Varaždin</t>
  </si>
  <si>
    <t>Integrirana&amp;neintegrirana FNE</t>
  </si>
  <si>
    <t>AG</t>
  </si>
  <si>
    <t>Osobni karavan</t>
  </si>
  <si>
    <t>AG-Osobni karavan</t>
  </si>
  <si>
    <t>X. Virovitičko-podravska županija</t>
  </si>
  <si>
    <t>Karlovačka banka d.d., Karlovac</t>
  </si>
  <si>
    <t>M1G-Terensko vozilo</t>
  </si>
  <si>
    <t>XI. Požeško-slavonska županija</t>
  </si>
  <si>
    <t>KentBank d.d., Zagreb</t>
  </si>
  <si>
    <t>BA</t>
  </si>
  <si>
    <t xml:space="preserve">Kamion </t>
  </si>
  <si>
    <t xml:space="preserve">BA-Kamion </t>
  </si>
  <si>
    <t>XII. Brodsko-posavska županija</t>
  </si>
  <si>
    <t>OTP banka d.d., Split</t>
  </si>
  <si>
    <t>BB</t>
  </si>
  <si>
    <t>Furgon</t>
  </si>
  <si>
    <t>BB-Furgon</t>
  </si>
  <si>
    <t>XIII. Zadarska županija</t>
  </si>
  <si>
    <t>Partner banka d.d., Zagreb</t>
  </si>
  <si>
    <t>BE</t>
  </si>
  <si>
    <t>Kamionet</t>
  </si>
  <si>
    <t>BE-Kamionet</t>
  </si>
  <si>
    <t>XIV. Osječko-baranjska županija</t>
  </si>
  <si>
    <t>Podravska banka d.d., Koprivnica</t>
  </si>
  <si>
    <t xml:space="preserve">BX </t>
  </si>
  <si>
    <t>Šasija s kabinom</t>
  </si>
  <si>
    <t>BX-Šasija s kabinom</t>
  </si>
  <si>
    <t>XV. Šibensko-kninska županija</t>
  </si>
  <si>
    <t>Privredna banka Zagreb d.d., Zagreb</t>
  </si>
  <si>
    <t>BC</t>
  </si>
  <si>
    <t>Tegljač za poluprikolice *</t>
  </si>
  <si>
    <t>BC-Tegljač za poluprikolice *</t>
  </si>
  <si>
    <t>XVI. Vukovarsko-srijemska županija</t>
  </si>
  <si>
    <t>Raiffeisenbank Austria d.d., Zagreb</t>
  </si>
  <si>
    <t xml:space="preserve">BD </t>
  </si>
  <si>
    <t>Tegljač za prikolice*</t>
  </si>
  <si>
    <t>BD-Tegljač za prikolice*</t>
  </si>
  <si>
    <t>XVII. Splitsko-dalmatinska županija</t>
  </si>
  <si>
    <t>Samoborska banka d.d., Samobor</t>
  </si>
  <si>
    <t>XVIII. Istarska županija</t>
  </si>
  <si>
    <t>Slatinska banka d.d., Slatina</t>
  </si>
  <si>
    <t>XIX. Dubrovačko-neretvanska županija</t>
  </si>
  <si>
    <t>Zagrebačka banka d.d., Zagreb</t>
  </si>
  <si>
    <t>XX. Međimurska županija</t>
  </si>
  <si>
    <t>Revolut Bank UAB</t>
  </si>
  <si>
    <t>XXI. Grad Zagreb</t>
  </si>
  <si>
    <t>Mini / subkompaktni crossover (B-segment)</t>
  </si>
  <si>
    <t>Srednja klasa</t>
  </si>
  <si>
    <t>Viša klasa</t>
  </si>
  <si>
    <t>BA 1 Mali kamion (&lt; 4,6 m)</t>
  </si>
  <si>
    <t>BA 2 Srednji kamion (≤ 4,8 &lt; 5,4 m)</t>
  </si>
  <si>
    <t>BA 3 Veliki kamion (≤ 5,4 &lt; 6,4 m)</t>
  </si>
  <si>
    <t>BB 1 Mali furgon (&lt; 4,6 m)</t>
  </si>
  <si>
    <t>BB 2 Srednji furgon (≤ 4,8 &lt; 5,4 m)</t>
  </si>
  <si>
    <t>BB 3 Veliki furgon (≤ 5,4 &lt; 6,4 m)</t>
  </si>
  <si>
    <t>BE 1</t>
  </si>
  <si>
    <t>BE 2</t>
  </si>
  <si>
    <t>BE 3</t>
  </si>
  <si>
    <t>BX 1</t>
  </si>
  <si>
    <t>BX 2</t>
  </si>
  <si>
    <t>BX 3</t>
  </si>
  <si>
    <t xml:space="preserve">Nabava električnih vozila za pružatelje usluge taksi prijevoza, korisnike dostavnih vozila i pružatelje usluge dijeljenja vozila 
MF-2025-3-1  </t>
  </si>
  <si>
    <t xml:space="preserve">PRIJAVNI OBRAZAC (1/2) - Osnovni podaci </t>
  </si>
  <si>
    <t>OSNOVNI PODACI PRIJAVITELJA</t>
  </si>
  <si>
    <t>SJEDIŠTE PRIJAVITELJA</t>
  </si>
  <si>
    <t>Naziv prijavitelja</t>
  </si>
  <si>
    <t>Ulica</t>
  </si>
  <si>
    <t>Kućni broj</t>
  </si>
  <si>
    <t>Dodatak kućnom broju (ako je primjenjivo)</t>
  </si>
  <si>
    <t>OIB prijavitelja</t>
  </si>
  <si>
    <t>Pošta</t>
  </si>
  <si>
    <t>Mjesto</t>
  </si>
  <si>
    <t>Veličina poduzeća</t>
  </si>
  <si>
    <t>Županija</t>
  </si>
  <si>
    <t>PODACI ZA 2024. GODINU (li 2025, ako se prijava podnosi nakon 28.02.2026.)</t>
  </si>
  <si>
    <t>Banka</t>
  </si>
  <si>
    <t>IBAN</t>
  </si>
  <si>
    <t>Broj zaposlenih osoba</t>
  </si>
  <si>
    <t>Poslovni prihod [EUR]</t>
  </si>
  <si>
    <t>Poslovni rashod [EUR]</t>
  </si>
  <si>
    <t>Amortizacija [EUR]</t>
  </si>
  <si>
    <t>EBITDA</t>
  </si>
  <si>
    <t>Djelatnost Prijavitelja na koju se odnosi provedba projekta (registrirana djletnost koja ostvaruje korist ovom potporom) prema Odluci o Nacionalnoj klasifikaciji djelatnosti 2025. – NKD 2025.</t>
  </si>
  <si>
    <t>ZAKONSKI ZASTUPNIK PRIJAVITELJA</t>
  </si>
  <si>
    <t>KONTAKT OSOBA/OSOBE IMENOVANE ZA PROVEDBU PROJEKTA</t>
  </si>
  <si>
    <t>Ime</t>
  </si>
  <si>
    <t>Prezime</t>
  </si>
  <si>
    <t>OIB</t>
  </si>
  <si>
    <t>Telefon</t>
  </si>
  <si>
    <t>Funkcija</t>
  </si>
  <si>
    <t>Adresa e-pošte</t>
  </si>
  <si>
    <t>OSTALI ZAKONSKI ZASTUPNICI PRIJAVITELJA (ako je primjenjivo)</t>
  </si>
  <si>
    <t xml:space="preserve">NAPOMENA:
POTPUNO ISPUNJEN PRIJAVNI OBRAZAC POTREBNO JE DOSTAVITI FONDU U .XLSX FORMATU!
OBAVEZNO ODABRATI VELIČINU PODUZEĆA!
</t>
  </si>
  <si>
    <t xml:space="preserve">Nabava električnih vozila za pružatelje usluge taksi prijevoza, korisnike dostavnih vozila i pružatelje usluge dijeljenja vozila 
MF-2025-3-1 </t>
  </si>
  <si>
    <t xml:space="preserve">PRIJAVNI OBRAZAC (2/2) - Troškovnik provedbe Projekta </t>
  </si>
  <si>
    <t>TROŠKOVI NABAVE ELEKTRIČNIH VOZILA (popis prihvatljivih troškova prema točki 2.4 Poziva)</t>
  </si>
  <si>
    <t>R.br.</t>
  </si>
  <si>
    <t>Vrsta kategorije vozila</t>
  </si>
  <si>
    <t>Duljina vozila [mm]</t>
  </si>
  <si>
    <t>Količina vozila</t>
  </si>
  <si>
    <t>Iznos jediničnog troška nabave vozila bez PDV-a [EUR]</t>
  </si>
  <si>
    <t>Iznos ukupnog troška nabave vozila bez PDV-a [EUR]</t>
  </si>
  <si>
    <t>Iznos prihvatljivog troška* [EUR]</t>
  </si>
  <si>
    <t>Intenzitet potpore [%]</t>
  </si>
  <si>
    <t>id-duljina</t>
  </si>
  <si>
    <t>id-masa</t>
  </si>
  <si>
    <t>cijena vozila FG bez PDV-a</t>
  </si>
  <si>
    <t>jedinična prihvatljiva (razlika) cijena vozila PDV-a</t>
  </si>
  <si>
    <t>ukupno prihvatljiva (razlika) cijena vozila PDV-a</t>
  </si>
  <si>
    <t>UKUPNA VRIJEDNOST [EUR]:</t>
  </si>
  <si>
    <t>NAPOMENA:
POTPUNO ISPUNJEN PRIJAVNI OBRAZAC POTREBNO JE DOSTAVITI FONDU U .XLSX FORMATU!
POREZ NA DODANU VRIJEDNOST (PDV) JE NEPRIHVATLJIV TROŠAK
*  Iznos zatraženih sredstava je automatizirani informativni izračun prema Prilogu 5. Poziva (Metodologija izračuna razlike između troškova ulaganja u kupnju vozila s nultim emisijama i troškova ulaganja u kupnju vozila iste kategorije u skladu s važećim normama unije koje bi bilo nabavljeno bez dodjele potpore)</t>
  </si>
  <si>
    <t>M1</t>
  </si>
  <si>
    <t>N1</t>
  </si>
  <si>
    <t>Mikro poduzeće</t>
  </si>
  <si>
    <t>Malo poduzeće</t>
  </si>
  <si>
    <t>49.33 Uslužne djelatnosti prijevoza putnika vozilom s vozačem na zahtjev</t>
  </si>
  <si>
    <t>49.41 Cestovni prijevoz robe</t>
  </si>
  <si>
    <t>77.11 Iznajmljivanje i davanje u zakup (leasing) automobila i motornih vozila lake kategorije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</si>
</sst>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[$€-1]_-;\-* #,##0.00\ [$€-1]_-;_-* &quot;-&quot;??\ [$€-1]_-;_-@_-"/>
    <numFmt numFmtId="165" formatCode="0_ ;\-0\ "/>
  </numFmts>
  <fonts count="11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rgb="FF201F1E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6" fillId="0" borderId="0"/>
    <xf numFmtId="9" fontId="6" fillId="0" borderId="0"/>
    <xf numFmtId="43" fontId="6" fillId="0" borderId="0"/>
  </cellStyleXfs>
  <cellXfs count="164">
    <xf numFmtId="0" fontId="0" fillId="0" borderId="0" xfId="0"/>
    <xf numFmtId="49" fontId="0" fillId="0" borderId="5" xfId="0" applyNumberFormat="1" applyBorder="1" applyAlignment="1" applyProtection="1">
      <alignment horizontal="left" vertical="center"/>
      <protection locked="0"/>
    </xf>
    <xf numFmtId="49" fontId="0" fillId="0" borderId="11" xfId="0" applyNumberForma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0" fontId="0" fillId="8" borderId="0" xfId="0" applyFill="1"/>
    <xf numFmtId="0" fontId="5" fillId="4" borderId="2" xfId="0" applyFont="1" applyFill="1" applyBorder="1" applyAlignment="1">
      <alignment horizontal="left" vertical="center" wrapText="1"/>
    </xf>
    <xf numFmtId="0" fontId="0" fillId="5" borderId="2" xfId="0" applyFill="1" applyBorder="1"/>
    <xf numFmtId="0" fontId="0" fillId="6" borderId="2" xfId="0" applyFill="1" applyBorder="1"/>
    <xf numFmtId="0" fontId="0" fillId="7" borderId="1" xfId="0" applyFill="1" applyBorder="1"/>
    <xf numFmtId="0" fontId="0" fillId="7" borderId="2" xfId="0" applyFill="1" applyBorder="1"/>
    <xf numFmtId="0" fontId="0" fillId="8" borderId="1" xfId="0" applyFill="1" applyBorder="1"/>
    <xf numFmtId="0" fontId="5" fillId="9" borderId="2" xfId="0" applyFont="1" applyFill="1" applyBorder="1" applyAlignment="1">
      <alignment horizontal="left" vertical="center" wrapText="1" indent="1"/>
    </xf>
    <xf numFmtId="0" fontId="0" fillId="2" borderId="0" xfId="0" applyFill="1" applyAlignment="1">
      <alignment horizontal="left"/>
    </xf>
    <xf numFmtId="0" fontId="2" fillId="0" borderId="16" xfId="0" applyFont="1" applyBorder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 indent="1"/>
    </xf>
    <xf numFmtId="0" fontId="0" fillId="2" borderId="0" xfId="0" applyFill="1" applyAlignment="1">
      <alignment horizontal="center" vertical="center"/>
    </xf>
    <xf numFmtId="0" fontId="2" fillId="0" borderId="29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2" fillId="0" borderId="36" xfId="0" applyFont="1" applyBorder="1" applyAlignment="1">
      <alignment horizontal="right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center" wrapText="1"/>
    </xf>
    <xf numFmtId="0" fontId="2" fillId="0" borderId="13" xfId="0" applyFont="1" applyBorder="1" applyAlignment="1">
      <alignment horizontal="right" vertical="center"/>
    </xf>
    <xf numFmtId="0" fontId="0" fillId="2" borderId="0" xfId="0" applyFill="1" applyAlignment="1">
      <alignment vertical="center"/>
    </xf>
    <xf numFmtId="164" fontId="7" fillId="0" borderId="1" xfId="0" applyNumberFormat="1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164" fontId="0" fillId="0" borderId="1" xfId="0" applyNumberFormat="1" applyBorder="1" applyAlignment="1" applyProtection="1">
      <alignment horizontal="left" vertical="center"/>
      <protection locked="0"/>
    </xf>
    <xf numFmtId="0" fontId="0" fillId="0" borderId="10" xfId="0" applyBorder="1" applyAlignment="1">
      <alignment horizontal="left" vertical="center"/>
    </xf>
    <xf numFmtId="9" fontId="0" fillId="3" borderId="1" xfId="2" applyFont="1" applyFill="1" applyBorder="1" applyAlignment="1">
      <alignment vertical="center"/>
    </xf>
    <xf numFmtId="9" fontId="0" fillId="2" borderId="0" xfId="2" applyFont="1" applyFill="1" applyAlignment="1">
      <alignment vertical="center"/>
    </xf>
    <xf numFmtId="0" fontId="0" fillId="10" borderId="2" xfId="0" applyFill="1" applyBorder="1"/>
    <xf numFmtId="0" fontId="0" fillId="0" borderId="1" xfId="0" applyBorder="1"/>
    <xf numFmtId="0" fontId="0" fillId="11" borderId="1" xfId="0" applyFill="1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3" fontId="0" fillId="3" borderId="1" xfId="3" applyFont="1" applyFill="1" applyBorder="1"/>
    <xf numFmtId="43" fontId="0" fillId="0" borderId="1" xfId="3" applyFont="1" applyBorder="1"/>
    <xf numFmtId="0" fontId="0" fillId="12" borderId="1" xfId="0" applyFill="1" applyBorder="1"/>
    <xf numFmtId="0" fontId="0" fillId="0" borderId="1" xfId="0" applyBorder="1" applyAlignment="1">
      <alignment wrapText="1"/>
    </xf>
    <xf numFmtId="0" fontId="0" fillId="13" borderId="1" xfId="0" applyFill="1" applyBorder="1"/>
    <xf numFmtId="0" fontId="0" fillId="4" borderId="1" xfId="0" applyFill="1" applyBorder="1"/>
    <xf numFmtId="0" fontId="0" fillId="6" borderId="1" xfId="0" applyFill="1" applyBorder="1"/>
    <xf numFmtId="0" fontId="0" fillId="5" borderId="1" xfId="0" applyFill="1" applyBorder="1"/>
    <xf numFmtId="0" fontId="0" fillId="14" borderId="0" xfId="0" applyFill="1"/>
    <xf numFmtId="0" fontId="0" fillId="15" borderId="0" xfId="0" applyFill="1"/>
    <xf numFmtId="0" fontId="0" fillId="16" borderId="1" xfId="0" applyFill="1" applyBorder="1"/>
    <xf numFmtId="4" fontId="0" fillId="0" borderId="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 wrapText="1"/>
    </xf>
    <xf numFmtId="10" fontId="0" fillId="0" borderId="38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0" fontId="0" fillId="0" borderId="9" xfId="0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left"/>
    </xf>
    <xf numFmtId="0" fontId="1" fillId="0" borderId="39" xfId="0" applyFont="1" applyBorder="1" applyAlignment="1">
      <alignment vertical="center"/>
    </xf>
    <xf numFmtId="0" fontId="1" fillId="0" borderId="37" xfId="0" applyFont="1" applyBorder="1" applyAlignment="1">
      <alignment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4" fontId="0" fillId="2" borderId="0" xfId="0" applyNumberFormat="1" applyFill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4" fontId="0" fillId="2" borderId="2" xfId="0" applyNumberFormat="1" applyFill="1" applyBorder="1" applyAlignment="1">
      <alignment horizontal="left" vertical="center"/>
    </xf>
    <xf numFmtId="4" fontId="0" fillId="2" borderId="1" xfId="0" applyNumberFormat="1" applyFill="1" applyBorder="1" applyAlignment="1">
      <alignment horizontal="right" vertical="center"/>
    </xf>
    <xf numFmtId="0" fontId="0" fillId="2" borderId="1" xfId="0" applyFill="1" applyBorder="1" applyAlignment="1">
      <alignment vertical="center"/>
    </xf>
    <xf numFmtId="43" fontId="0" fillId="2" borderId="1" xfId="3" applyFont="1" applyFill="1" applyBorder="1" applyAlignment="1">
      <alignment vertical="center"/>
    </xf>
    <xf numFmtId="4" fontId="0" fillId="2" borderId="0" xfId="0" applyNumberFormat="1" applyFill="1" applyAlignment="1">
      <alignment horizontal="left" vertical="center"/>
    </xf>
    <xf numFmtId="0" fontId="0" fillId="0" borderId="36" xfId="0" applyBorder="1" applyAlignment="1">
      <alignment vertical="center"/>
    </xf>
    <xf numFmtId="4" fontId="0" fillId="0" borderId="51" xfId="0" applyNumberFormat="1" applyBorder="1" applyAlignment="1">
      <alignment horizontal="right" vertical="center"/>
    </xf>
    <xf numFmtId="4" fontId="2" fillId="0" borderId="22" xfId="1" applyNumberFormat="1" applyFont="1" applyBorder="1" applyAlignment="1">
      <alignment horizontal="right" vertical="center"/>
    </xf>
    <xf numFmtId="10" fontId="2" fillId="0" borderId="22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 applyProtection="1">
      <alignment horizontal="right" vertical="center"/>
      <protection locked="0"/>
    </xf>
    <xf numFmtId="165" fontId="0" fillId="0" borderId="1" xfId="3" applyNumberFormat="1" applyFont="1" applyBorder="1" applyAlignment="1" applyProtection="1">
      <alignment vertical="center"/>
      <protection locked="0"/>
    </xf>
    <xf numFmtId="0" fontId="0" fillId="0" borderId="0" xfId="0" applyAlignment="1">
      <alignment wrapText="1"/>
    </xf>
    <xf numFmtId="0" fontId="10" fillId="2" borderId="52" xfId="0" applyFont="1" applyFill="1" applyBorder="1" applyAlignment="1">
      <alignment horizontal="center" wrapText="1"/>
    </xf>
    <xf numFmtId="0" fontId="0" fillId="0" borderId="20" xfId="0" applyBorder="1"/>
    <xf numFmtId="0" fontId="0" fillId="0" borderId="21" xfId="0" applyBorder="1"/>
    <xf numFmtId="0" fontId="2" fillId="0" borderId="16" xfId="0" applyFont="1" applyBorder="1" applyAlignment="1">
      <alignment horizontal="right" vertical="center"/>
    </xf>
    <xf numFmtId="0" fontId="0" fillId="0" borderId="45" xfId="0" applyBorder="1"/>
    <xf numFmtId="0" fontId="2" fillId="0" borderId="13" xfId="0" applyFont="1" applyBorder="1" applyAlignment="1">
      <alignment horizontal="right" vertical="center"/>
    </xf>
    <xf numFmtId="0" fontId="0" fillId="0" borderId="34" xfId="0" applyBorder="1"/>
    <xf numFmtId="49" fontId="0" fillId="0" borderId="1" xfId="0" applyNumberFormat="1" applyBorder="1" applyAlignment="1" applyProtection="1">
      <alignment horizontal="left" vertical="center"/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4" fillId="2" borderId="5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0" fillId="0" borderId="41" xfId="0" applyBorder="1"/>
    <xf numFmtId="0" fontId="2" fillId="0" borderId="1" xfId="0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10" xfId="0" applyNumberFormat="1" applyBorder="1" applyAlignment="1" applyProtection="1">
      <alignment horizontal="left" vertical="center"/>
      <protection locked="0"/>
    </xf>
    <xf numFmtId="0" fontId="0" fillId="0" borderId="12" xfId="0" applyBorder="1" applyProtection="1">
      <protection locked="0"/>
    </xf>
    <xf numFmtId="0" fontId="1" fillId="0" borderId="52" xfId="0" applyFont="1" applyBorder="1" applyAlignment="1">
      <alignment horizontal="center" vertical="center"/>
    </xf>
    <xf numFmtId="0" fontId="2" fillId="0" borderId="9" xfId="0" applyFont="1" applyBorder="1" applyAlignment="1">
      <alignment horizontal="right" vertical="center"/>
    </xf>
    <xf numFmtId="49" fontId="0" fillId="0" borderId="17" xfId="0" applyNumberFormat="1" applyBorder="1" applyAlignment="1" applyProtection="1">
      <alignment horizontal="left" vertical="center"/>
      <protection locked="0"/>
    </xf>
    <xf numFmtId="0" fontId="0" fillId="0" borderId="43" xfId="0" applyBorder="1" applyProtection="1">
      <protection locked="0"/>
    </xf>
    <xf numFmtId="0" fontId="0" fillId="0" borderId="45" xfId="0" applyBorder="1" applyProtection="1">
      <protection locked="0"/>
    </xf>
    <xf numFmtId="0" fontId="0" fillId="0" borderId="15" xfId="0" applyBorder="1" applyAlignment="1" applyProtection="1">
      <alignment horizontal="left" vertical="center" wrapText="1"/>
      <protection locked="0"/>
    </xf>
    <xf numFmtId="0" fontId="0" fillId="0" borderId="50" xfId="0" applyBorder="1" applyProtection="1">
      <protection locked="0"/>
    </xf>
    <xf numFmtId="0" fontId="0" fillId="0" borderId="42" xfId="0" applyBorder="1" applyProtection="1"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>
      <alignment horizontal="center" vertical="center"/>
    </xf>
    <xf numFmtId="0" fontId="0" fillId="0" borderId="43" xfId="0" applyBorder="1"/>
    <xf numFmtId="49" fontId="0" fillId="0" borderId="14" xfId="0" applyNumberFormat="1" applyBorder="1" applyAlignment="1" applyProtection="1">
      <alignment horizontal="left" vertical="center"/>
      <protection locked="0"/>
    </xf>
    <xf numFmtId="0" fontId="0" fillId="0" borderId="34" xfId="0" applyBorder="1" applyProtection="1">
      <protection locked="0"/>
    </xf>
    <xf numFmtId="0" fontId="2" fillId="0" borderId="1" xfId="0" applyFont="1" applyBorder="1" applyAlignment="1">
      <alignment horizontal="right" vertical="center"/>
    </xf>
    <xf numFmtId="0" fontId="3" fillId="2" borderId="52" xfId="0" applyFont="1" applyFill="1" applyBorder="1" applyAlignment="1" applyProtection="1">
      <alignment horizontal="left" vertical="top" wrapText="1"/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40" xfId="0" applyBorder="1" applyProtection="1">
      <protection locked="0"/>
    </xf>
    <xf numFmtId="0" fontId="0" fillId="0" borderId="0" xfId="0" applyProtection="1">
      <protection locked="0"/>
    </xf>
    <xf numFmtId="0" fontId="0" fillId="0" borderId="41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30" xfId="0" applyBorder="1" applyProtection="1">
      <protection locked="0"/>
    </xf>
    <xf numFmtId="0" fontId="0" fillId="0" borderId="32" xfId="0" applyBorder="1" applyProtection="1">
      <protection locked="0"/>
    </xf>
    <xf numFmtId="0" fontId="1" fillId="0" borderId="28" xfId="0" applyFont="1" applyBorder="1" applyAlignment="1">
      <alignment horizontal="left" vertical="center"/>
    </xf>
    <xf numFmtId="0" fontId="0" fillId="0" borderId="30" xfId="0" applyBorder="1"/>
    <xf numFmtId="0" fontId="0" fillId="0" borderId="32" xfId="0" applyBorder="1"/>
    <xf numFmtId="49" fontId="0" fillId="0" borderId="15" xfId="0" applyNumberFormat="1" applyBorder="1" applyAlignment="1" applyProtection="1">
      <alignment horizontal="left" vertical="center"/>
      <protection locked="0"/>
    </xf>
    <xf numFmtId="49" fontId="0" fillId="0" borderId="18" xfId="0" applyNumberFormat="1" applyBorder="1" applyAlignment="1" applyProtection="1">
      <alignment horizontal="left" vertical="center"/>
      <protection locked="0"/>
    </xf>
    <xf numFmtId="0" fontId="0" fillId="0" borderId="44" xfId="0" applyBorder="1" applyProtection="1">
      <protection locked="0"/>
    </xf>
    <xf numFmtId="0" fontId="2" fillId="0" borderId="13" xfId="0" applyFont="1" applyBorder="1" applyAlignment="1">
      <alignment horizontal="center" vertical="center" wrapText="1"/>
    </xf>
    <xf numFmtId="0" fontId="0" fillId="0" borderId="50" xfId="0" applyBorder="1"/>
    <xf numFmtId="0" fontId="2" fillId="0" borderId="9" xfId="0" applyFont="1" applyBorder="1" applyAlignment="1">
      <alignment horizontal="center" vertical="center"/>
    </xf>
    <xf numFmtId="49" fontId="0" fillId="0" borderId="19" xfId="0" applyNumberFormat="1" applyBorder="1" applyAlignment="1" applyProtection="1">
      <alignment horizontal="left" vertical="center" wrapText="1"/>
      <protection locked="0"/>
    </xf>
    <xf numFmtId="0" fontId="0" fillId="0" borderId="5" xfId="0" applyBorder="1" applyProtection="1">
      <protection locked="0"/>
    </xf>
    <xf numFmtId="0" fontId="0" fillId="0" borderId="26" xfId="0" applyBorder="1" applyProtection="1">
      <protection locked="0"/>
    </xf>
    <xf numFmtId="0" fontId="1" fillId="0" borderId="21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0" fillId="0" borderId="54" xfId="0" applyBorder="1"/>
    <xf numFmtId="0" fontId="2" fillId="0" borderId="36" xfId="0" applyFont="1" applyBorder="1" applyAlignment="1">
      <alignment horizontal="right" vertical="center"/>
    </xf>
    <xf numFmtId="0" fontId="0" fillId="0" borderId="46" xfId="0" applyBorder="1"/>
    <xf numFmtId="0" fontId="0" fillId="0" borderId="24" xfId="0" applyBorder="1"/>
    <xf numFmtId="0" fontId="0" fillId="0" borderId="27" xfId="0" applyBorder="1"/>
    <xf numFmtId="0" fontId="0" fillId="0" borderId="6" xfId="0" applyBorder="1"/>
    <xf numFmtId="49" fontId="0" fillId="0" borderId="35" xfId="0" applyNumberFormat="1" applyBorder="1" applyAlignment="1" applyProtection="1">
      <alignment horizontal="left" vertical="center" wrapText="1"/>
      <protection locked="0"/>
    </xf>
    <xf numFmtId="0" fontId="0" fillId="0" borderId="55" xfId="0" applyBorder="1" applyProtection="1">
      <protection locked="0"/>
    </xf>
    <xf numFmtId="49" fontId="0" fillId="0" borderId="10" xfId="0" applyNumberFormat="1" applyBorder="1" applyAlignment="1" applyProtection="1">
      <alignment horizontal="left" vertical="center" wrapText="1"/>
      <protection locked="0"/>
    </xf>
    <xf numFmtId="49" fontId="0" fillId="0" borderId="17" xfId="0" applyNumberFormat="1" applyBorder="1" applyAlignment="1" applyProtection="1">
      <alignment horizontal="left" vertical="center" wrapText="1"/>
      <protection locked="0"/>
    </xf>
    <xf numFmtId="49" fontId="0" fillId="0" borderId="47" xfId="0" applyNumberFormat="1" applyBorder="1" applyAlignment="1" applyProtection="1">
      <alignment horizontal="center" vertical="center" wrapText="1"/>
      <protection locked="0"/>
    </xf>
    <xf numFmtId="0" fontId="0" fillId="0" borderId="48" xfId="0" applyBorder="1" applyProtection="1">
      <protection locked="0"/>
    </xf>
    <xf numFmtId="0" fontId="8" fillId="0" borderId="49" xfId="0" applyFont="1" applyBorder="1" applyAlignment="1">
      <alignment horizontal="center" vertical="center" wrapText="1"/>
    </xf>
    <xf numFmtId="0" fontId="0" fillId="0" borderId="49" xfId="0" applyBorder="1"/>
    <xf numFmtId="0" fontId="1" fillId="0" borderId="28" xfId="0" applyFont="1" applyBorder="1" applyAlignment="1">
      <alignment horizontal="left" vertical="center" wrapText="1"/>
    </xf>
    <xf numFmtId="0" fontId="3" fillId="0" borderId="52" xfId="0" applyFont="1" applyBorder="1" applyAlignment="1" applyProtection="1">
      <alignment horizontal="left" vertical="top" wrapText="1"/>
      <protection locked="0"/>
    </xf>
    <xf numFmtId="0" fontId="9" fillId="2" borderId="52" xfId="0" applyFont="1" applyFill="1" applyBorder="1" applyAlignment="1">
      <alignment horizontal="center" wrapText="1"/>
    </xf>
    <xf numFmtId="4" fontId="0" fillId="0" borderId="10" xfId="0" applyNumberFormat="1" applyBorder="1" applyAlignment="1">
      <alignment horizontal="right" vertical="center"/>
    </xf>
    <xf numFmtId="0" fontId="0" fillId="0" borderId="12" xfId="0" applyBorder="1"/>
    <xf numFmtId="0" fontId="1" fillId="0" borderId="56" xfId="0" applyFont="1" applyBorder="1" applyAlignment="1">
      <alignment horizontal="center" vertical="center" wrapText="1"/>
    </xf>
    <xf numFmtId="0" fontId="0" fillId="0" borderId="8" xfId="0" applyBorder="1"/>
    <xf numFmtId="0" fontId="2" fillId="0" borderId="33" xfId="0" applyFont="1" applyBorder="1" applyAlignment="1">
      <alignment horizontal="right" vertical="center"/>
    </xf>
    <xf numFmtId="0" fontId="3" fillId="0" borderId="52" xfId="0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right" vertical="center"/>
    </xf>
    <xf numFmtId="4" fontId="0" fillId="0" borderId="15" xfId="0" applyNumberFormat="1" applyBorder="1" applyAlignment="1">
      <alignment horizontal="right" vertical="center"/>
    </xf>
    <xf numFmtId="0" fontId="0" fillId="0" borderId="42" xfId="0" applyBorder="1"/>
    <xf numFmtId="4" fontId="0" fillId="0" borderId="1" xfId="0" applyNumberFormat="1" applyBorder="1" applyAlignment="1">
      <alignment horizontal="right" vertical="center"/>
    </xf>
  </cellXfs>
  <cellStyles count="4">
    <cellStyle name="Normalno" xfId="0" builtinId="0"/>
    <cellStyle name="Normalno 2" xfId="1" xr:uid="{00000000-0005-0000-0000-000001000000}"/>
    <cellStyle name="Postotak" xfId="2" builtinId="5"/>
    <cellStyle name="Zarez" xfId="3" builtinId="3"/>
  </cellStyles>
  <dxfs count="5">
    <dxf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auto="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571499</xdr:colOff>
      <xdr:row>0</xdr:row>
      <xdr:rowOff>190498</xdr:rowOff>
    </xdr:from>
    <xdr:to>
      <xdr:col>11</xdr:col>
      <xdr:colOff>1163716</xdr:colOff>
      <xdr:row>0</xdr:row>
      <xdr:rowOff>1109381</xdr:rowOff>
    </xdr:to>
    <xdr:pic>
      <xdr:nvPicPr>
        <xdr:cNvPr id="5" name="Slika 7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9259" t="28218" r="43617" b="46796"/>
        <a:stretch>
          <a:fillRect/>
        </a:stretch>
      </xdr:blipFill>
      <xdr:spPr bwMode="auto">
        <a:xfrm>
          <a:off x="9950823" y="190498"/>
          <a:ext cx="2956658" cy="918883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  <xdr:twoCellAnchor editAs="oneCell">
    <xdr:from>
      <xdr:col>4</xdr:col>
      <xdr:colOff>852719</xdr:colOff>
      <xdr:row>0</xdr:row>
      <xdr:rowOff>201703</xdr:rowOff>
    </xdr:from>
    <xdr:to>
      <xdr:col>8</xdr:col>
      <xdr:colOff>1257634</xdr:colOff>
      <xdr:row>0</xdr:row>
      <xdr:rowOff>1165412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/>
        <a:srcRect l="4054" t="9091" r="3210" b="14773"/>
        <a:stretch>
          <a:fillRect/>
        </a:stretch>
      </xdr:blipFill>
      <xdr:spPr bwMode="auto">
        <a:xfrm>
          <a:off x="3990366" y="201703"/>
          <a:ext cx="5335503" cy="963709"/>
        </a:xfrm>
        <a:prstGeom prst="rect">
          <a:avLst/>
        </a:prstGeom>
        <a:noFill/>
        <a:ln>
          <a:prstDash val="solid"/>
        </a:ln>
      </xdr:spPr>
    </xdr:pic>
    <xdr:clientData/>
  </xdr:twoCellAnchor>
  <xdr:twoCellAnchor editAs="oneCell">
    <xdr:from>
      <xdr:col>0</xdr:col>
      <xdr:colOff>257733</xdr:colOff>
      <xdr:row>0</xdr:row>
      <xdr:rowOff>246530</xdr:rowOff>
    </xdr:from>
    <xdr:to>
      <xdr:col>3</xdr:col>
      <xdr:colOff>268941</xdr:colOff>
      <xdr:row>0</xdr:row>
      <xdr:rowOff>1094656</xdr:rowOff>
    </xdr:to>
    <xdr:pic>
      <xdr:nvPicPr>
        <xdr:cNvPr id="10" name="Slika 9" descr="Slika na kojoj se prikazuje tekst, Font, snimka zaslona, logotip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7723" t="14179" r="7336" b="19185"/>
        <a:stretch>
          <a:fillRect/>
        </a:stretch>
      </xdr:blipFill>
      <xdr:spPr bwMode="auto">
        <a:xfrm>
          <a:off x="257733" y="246530"/>
          <a:ext cx="2543737" cy="848126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1057647</xdr:colOff>
      <xdr:row>0</xdr:row>
      <xdr:rowOff>74891</xdr:rowOff>
    </xdr:from>
    <xdr:to>
      <xdr:col>11</xdr:col>
      <xdr:colOff>413295</xdr:colOff>
      <xdr:row>0</xdr:row>
      <xdr:rowOff>984249</xdr:rowOff>
    </xdr:to>
    <xdr:pic>
      <xdr:nvPicPr>
        <xdr:cNvPr id="2" name="Slika 7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9259" t="28218" r="43617" b="46796"/>
        <a:stretch>
          <a:fillRect/>
        </a:stretch>
      </xdr:blipFill>
      <xdr:spPr bwMode="auto">
        <a:xfrm>
          <a:off x="11582772" y="74891"/>
          <a:ext cx="2956098" cy="909358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  <xdr:twoCellAnchor editAs="oneCell">
    <xdr:from>
      <xdr:col>3</xdr:col>
      <xdr:colOff>1108960</xdr:colOff>
      <xdr:row>0</xdr:row>
      <xdr:rowOff>69660</xdr:rowOff>
    </xdr:from>
    <xdr:to>
      <xdr:col>8</xdr:col>
      <xdr:colOff>798566</xdr:colOff>
      <xdr:row>0</xdr:row>
      <xdr:rowOff>1042894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/>
        <a:srcRect l="4054" t="9091" r="3210" b="14773"/>
        <a:stretch>
          <a:fillRect/>
        </a:stretch>
      </xdr:blipFill>
      <xdr:spPr bwMode="auto">
        <a:xfrm>
          <a:off x="5242810" y="69660"/>
          <a:ext cx="5471281" cy="973234"/>
        </a:xfrm>
        <a:prstGeom prst="rect">
          <a:avLst/>
        </a:prstGeom>
        <a:noFill/>
        <a:ln>
          <a:prstDash val="solid"/>
        </a:ln>
      </xdr:spPr>
    </xdr:pic>
    <xdr:clientData/>
  </xdr:twoCellAnchor>
  <xdr:twoCellAnchor editAs="oneCell">
    <xdr:from>
      <xdr:col>0</xdr:col>
      <xdr:colOff>257733</xdr:colOff>
      <xdr:row>0</xdr:row>
      <xdr:rowOff>246530</xdr:rowOff>
    </xdr:from>
    <xdr:to>
      <xdr:col>2</xdr:col>
      <xdr:colOff>1225550</xdr:colOff>
      <xdr:row>0</xdr:row>
      <xdr:rowOff>1097831</xdr:rowOff>
    </xdr:to>
    <xdr:pic>
      <xdr:nvPicPr>
        <xdr:cNvPr id="4" name="Slika 3" descr="Slika na kojoj se prikazuje tekst, Font, snimka zaslona, logotip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7723" t="14179" r="7336" b="19185"/>
        <a:stretch>
          <a:fillRect/>
        </a:stretch>
      </xdr:blipFill>
      <xdr:spPr bwMode="auto">
        <a:xfrm>
          <a:off x="257733" y="246530"/>
          <a:ext cx="2544858" cy="848126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ozegovic\Desktop\prijavni_obrazac_punionice_2019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javni obrazac"/>
      <sheetName val="Nevidljivo"/>
      <sheetName val="Statistika"/>
      <sheetName val="Isplata"/>
      <sheetName val="Odluka i Ugovor"/>
    </sheetNames>
    <sheetDataSet>
      <sheetData sheetId="0" refreshError="1"/>
      <sheetData sheetId="1">
        <row r="5">
          <cell r="H5" t="str">
            <v>I. ZAGREBAČKA</v>
          </cell>
        </row>
        <row r="6">
          <cell r="H6" t="str">
            <v>II. KRAPINSKO-ZAGORSKA</v>
          </cell>
        </row>
        <row r="7">
          <cell r="H7" t="str">
            <v>III. SISAČKO-MOSLAVAČKA</v>
          </cell>
        </row>
        <row r="8">
          <cell r="H8" t="str">
            <v>IV. KARLOVAČKA</v>
          </cell>
        </row>
        <row r="9">
          <cell r="H9" t="str">
            <v>V. VARAŽDINSKA</v>
          </cell>
        </row>
        <row r="10">
          <cell r="H10" t="str">
            <v>VI. KOPRIVNIČKO-KRIŽEVAČKA</v>
          </cell>
        </row>
        <row r="11">
          <cell r="H11" t="str">
            <v>VII. BJELOVARSKO-BILOGORSKA</v>
          </cell>
        </row>
        <row r="12">
          <cell r="H12" t="str">
            <v>VIII. PRIMORSKO-GORANSKA</v>
          </cell>
        </row>
        <row r="13">
          <cell r="H13" t="str">
            <v>IX. LIČKO-SENJSKA</v>
          </cell>
        </row>
        <row r="14">
          <cell r="H14" t="str">
            <v>X. VIROVITIČKO-PODRAVSKA</v>
          </cell>
        </row>
        <row r="15">
          <cell r="H15" t="str">
            <v>XI. POŽEŠKO-SLAVONSKA</v>
          </cell>
        </row>
        <row r="16">
          <cell r="H16" t="str">
            <v>XII. BRODSKO-POSAVSKA</v>
          </cell>
        </row>
        <row r="17">
          <cell r="H17" t="str">
            <v>XIII. ZADARSKA</v>
          </cell>
        </row>
        <row r="18">
          <cell r="H18" t="str">
            <v>XIV. OSJEČKO-BARANJSKA</v>
          </cell>
        </row>
        <row r="19">
          <cell r="H19" t="str">
            <v>XV. ŠIBENSKO-KNINSKA</v>
          </cell>
        </row>
        <row r="20">
          <cell r="H20" t="str">
            <v>XVI. VUKOVARSKO-SRIJEMSKA</v>
          </cell>
        </row>
        <row r="21">
          <cell r="H21" t="str">
            <v>XVII. SPLITSKO-DALMATINSKA</v>
          </cell>
        </row>
        <row r="22">
          <cell r="H22" t="str">
            <v>XVIII. ISTARSKA</v>
          </cell>
        </row>
        <row r="23">
          <cell r="H23" t="str">
            <v>XIX. DUBROVAČKO-NERETVANSKA</v>
          </cell>
        </row>
        <row r="24">
          <cell r="H24" t="str">
            <v>XX. MEĐIMURSKA</v>
          </cell>
        </row>
        <row r="25">
          <cell r="H25" t="str">
            <v>XXI. GRAD ZAGREB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T59"/>
  <sheetViews>
    <sheetView workbookViewId="0">
      <selection activeCell="C28" sqref="C28:C29"/>
    </sheetView>
  </sheetViews>
  <sheetFormatPr defaultRowHeight="15" x14ac:dyDescent="0.25"/>
  <cols>
    <col min="1" max="1" width="21.5703125" customWidth="1"/>
    <col min="2" max="2" width="34.42578125" customWidth="1"/>
    <col min="3" max="3" width="44.28515625" customWidth="1"/>
    <col min="4" max="4" width="14" customWidth="1"/>
    <col min="5" max="5" width="12.85546875" customWidth="1"/>
    <col min="6" max="6" width="26" customWidth="1"/>
    <col min="8" max="8" width="13.140625" customWidth="1"/>
    <col min="9" max="9" width="19.28515625" customWidth="1"/>
    <col min="10" max="10" width="30.7109375" customWidth="1"/>
    <col min="11" max="11" width="19.140625" customWidth="1"/>
    <col min="12" max="12" width="19.85546875" customWidth="1"/>
    <col min="13" max="13" width="57.5703125" customWidth="1"/>
    <col min="14" max="14" width="26.28515625" customWidth="1"/>
    <col min="15" max="15" width="13.85546875" customWidth="1"/>
    <col min="17" max="17" width="21" customWidth="1"/>
    <col min="18" max="18" width="15.5703125" customWidth="1"/>
    <col min="20" max="20" width="33.28515625" customWidth="1"/>
  </cols>
  <sheetData>
    <row r="1" spans="1:20" ht="23.25" customHeight="1" x14ac:dyDescent="0.25">
      <c r="A1" s="5" t="s">
        <v>184</v>
      </c>
      <c r="B1" s="7" t="s">
        <v>0</v>
      </c>
      <c r="C1" s="9" t="s">
        <v>1</v>
      </c>
      <c r="D1" s="10" t="s">
        <v>2</v>
      </c>
      <c r="E1" s="4" t="s">
        <v>3</v>
      </c>
      <c r="F1" s="11" t="s">
        <v>4</v>
      </c>
      <c r="I1" s="39" t="s">
        <v>5</v>
      </c>
    </row>
    <row r="2" spans="1:20" ht="49.5" customHeight="1" x14ac:dyDescent="0.25">
      <c r="A2" s="5" t="s">
        <v>185</v>
      </c>
      <c r="B2" s="7" t="s">
        <v>7</v>
      </c>
      <c r="C2" s="9" t="s">
        <v>8</v>
      </c>
      <c r="D2" s="10" t="s">
        <v>9</v>
      </c>
      <c r="E2" s="4" t="s">
        <v>10</v>
      </c>
      <c r="F2" s="11" t="s">
        <v>11</v>
      </c>
      <c r="H2" s="45" t="s">
        <v>12</v>
      </c>
      <c r="I2" s="37" t="s">
        <v>13</v>
      </c>
      <c r="J2" s="38" t="s">
        <v>14</v>
      </c>
      <c r="K2" s="37" t="s">
        <v>15</v>
      </c>
      <c r="L2" s="38" t="s">
        <v>16</v>
      </c>
      <c r="M2" s="38" t="s">
        <v>17</v>
      </c>
      <c r="N2" s="38" t="s">
        <v>18</v>
      </c>
      <c r="P2" s="40" t="s">
        <v>19</v>
      </c>
      <c r="Q2" s="40" t="s">
        <v>20</v>
      </c>
      <c r="R2" t="str">
        <f t="shared" ref="R2:R9" si="0">_xlfn.TEXTJOIN("-",TRUE,P2,Q2)</f>
        <v>Kod-Naziv</v>
      </c>
    </row>
    <row r="3" spans="1:20" ht="23.25" customHeight="1" x14ac:dyDescent="0.25">
      <c r="A3" s="5" t="s">
        <v>6</v>
      </c>
      <c r="B3" s="7" t="s">
        <v>22</v>
      </c>
      <c r="C3" s="9" t="s">
        <v>23</v>
      </c>
      <c r="D3" s="10" t="s">
        <v>24</v>
      </c>
      <c r="E3" s="4" t="s">
        <v>25</v>
      </c>
      <c r="F3" s="11" t="s">
        <v>26</v>
      </c>
      <c r="H3" s="35" t="s">
        <v>27</v>
      </c>
      <c r="I3" s="36" t="s">
        <v>28</v>
      </c>
      <c r="J3" s="35" t="s">
        <v>29</v>
      </c>
      <c r="K3" s="43">
        <v>0</v>
      </c>
      <c r="L3" s="43"/>
      <c r="M3" s="43" t="str">
        <f t="shared" ref="M3:M47" si="1">H3&amp;"|"&amp;I3&amp;"|"&amp;K3</f>
        <v>M1 kategorija|AA-Limuzina|0</v>
      </c>
      <c r="N3" s="42">
        <v>19000</v>
      </c>
      <c r="P3" s="41" t="s">
        <v>30</v>
      </c>
      <c r="Q3" s="41" t="s">
        <v>31</v>
      </c>
      <c r="R3" t="str">
        <f t="shared" si="0"/>
        <v>AA-Limuzina</v>
      </c>
      <c r="T3" t="s">
        <v>28</v>
      </c>
    </row>
    <row r="4" spans="1:20" ht="30" customHeight="1" x14ac:dyDescent="0.25">
      <c r="A4" s="5" t="s">
        <v>21</v>
      </c>
      <c r="B4" s="7" t="s">
        <v>32</v>
      </c>
      <c r="C4" s="8" t="s">
        <v>33</v>
      </c>
      <c r="D4" s="10" t="s">
        <v>34</v>
      </c>
      <c r="H4" s="35" t="s">
        <v>27</v>
      </c>
      <c r="I4" s="36" t="s">
        <v>28</v>
      </c>
      <c r="J4" s="35" t="s">
        <v>35</v>
      </c>
      <c r="K4" s="43">
        <v>3700</v>
      </c>
      <c r="L4" s="43"/>
      <c r="M4" s="43" t="str">
        <f t="shared" si="1"/>
        <v>M1 kategorija|AA-Limuzina|3700</v>
      </c>
      <c r="N4" s="42">
        <v>19000</v>
      </c>
      <c r="P4" s="41" t="s">
        <v>36</v>
      </c>
      <c r="Q4" s="41" t="s">
        <v>37</v>
      </c>
      <c r="R4" t="str">
        <f t="shared" si="0"/>
        <v>AB-Limuzina sa stražnjim (petim) vratima</v>
      </c>
      <c r="T4" t="s">
        <v>38</v>
      </c>
    </row>
    <row r="5" spans="1:20" x14ac:dyDescent="0.25">
      <c r="B5" s="7" t="s">
        <v>39</v>
      </c>
      <c r="C5" s="8" t="s">
        <v>40</v>
      </c>
      <c r="G5" s="34"/>
      <c r="H5" s="35" t="s">
        <v>27</v>
      </c>
      <c r="I5" s="36" t="s">
        <v>28</v>
      </c>
      <c r="J5" s="35" t="s">
        <v>41</v>
      </c>
      <c r="K5" s="43">
        <v>4100</v>
      </c>
      <c r="L5" s="43"/>
      <c r="M5" s="43" t="str">
        <f t="shared" si="1"/>
        <v>M1 kategorija|AA-Limuzina|4100</v>
      </c>
      <c r="N5" s="42">
        <v>19000</v>
      </c>
      <c r="P5" s="41" t="s">
        <v>42</v>
      </c>
      <c r="Q5" s="41" t="s">
        <v>43</v>
      </c>
      <c r="R5" t="str">
        <f t="shared" si="0"/>
        <v>AC-Karavan</v>
      </c>
      <c r="T5" t="s">
        <v>44</v>
      </c>
    </row>
    <row r="6" spans="1:20" x14ac:dyDescent="0.25">
      <c r="A6" s="6" cm="1">
        <f t="array" ref="A6">IF(OR('Osnovni podaci'!C7:D7="Mikro poduzeće",'Osnovni podaci'!C7:D7="Malo poduzeće",'Osnovni podaci'!C7:D7="Srednje poduzeće",'Osnovni podaci'!C7:D7="Veliko poduzeće"),1,0)</f>
        <v>0</v>
      </c>
      <c r="B6" s="7" t="s">
        <v>45</v>
      </c>
      <c r="C6" s="8" t="s">
        <v>46</v>
      </c>
      <c r="G6" s="34"/>
      <c r="H6" s="35" t="s">
        <v>27</v>
      </c>
      <c r="I6" s="36" t="s">
        <v>28</v>
      </c>
      <c r="J6" s="35" t="s">
        <v>47</v>
      </c>
      <c r="K6" s="43">
        <v>4500</v>
      </c>
      <c r="L6" s="43"/>
      <c r="M6" s="43" t="str">
        <f t="shared" si="1"/>
        <v>M1 kategorija|AA-Limuzina|4500</v>
      </c>
      <c r="N6" s="43">
        <v>19000</v>
      </c>
      <c r="P6" s="41" t="s">
        <v>48</v>
      </c>
      <c r="Q6" s="41" t="s">
        <v>49</v>
      </c>
      <c r="R6" t="str">
        <f t="shared" si="0"/>
        <v>AD -Kupe</v>
      </c>
      <c r="T6" t="s">
        <v>50</v>
      </c>
    </row>
    <row r="7" spans="1:20" x14ac:dyDescent="0.25">
      <c r="B7" s="7" t="s">
        <v>51</v>
      </c>
      <c r="C7" s="8" t="s">
        <v>52</v>
      </c>
      <c r="D7" t="s">
        <v>53</v>
      </c>
      <c r="E7" t="s">
        <v>54</v>
      </c>
      <c r="F7" s="50" t="s">
        <v>27</v>
      </c>
      <c r="H7" s="35" t="s">
        <v>27</v>
      </c>
      <c r="I7" s="36" t="s">
        <v>28</v>
      </c>
      <c r="J7" s="35" t="s">
        <v>55</v>
      </c>
      <c r="K7" s="43">
        <v>4800</v>
      </c>
      <c r="L7" s="43"/>
      <c r="M7" s="43" t="str">
        <f t="shared" si="1"/>
        <v>M1 kategorija|AA-Limuzina|4800</v>
      </c>
      <c r="N7" s="43">
        <v>28000</v>
      </c>
      <c r="P7" s="41" t="s">
        <v>56</v>
      </c>
      <c r="Q7" s="41" t="s">
        <v>57</v>
      </c>
      <c r="R7" t="str">
        <f t="shared" si="0"/>
        <v>AE-Kabriolet</v>
      </c>
      <c r="T7" t="s">
        <v>58</v>
      </c>
    </row>
    <row r="8" spans="1:20" x14ac:dyDescent="0.25">
      <c r="B8" s="7" t="s">
        <v>60</v>
      </c>
      <c r="C8" s="8" t="s">
        <v>61</v>
      </c>
      <c r="D8" t="s">
        <v>62</v>
      </c>
      <c r="E8" t="s">
        <v>63</v>
      </c>
      <c r="F8" s="50" t="s">
        <v>64</v>
      </c>
      <c r="H8" s="35" t="s">
        <v>27</v>
      </c>
      <c r="I8" s="36" t="s">
        <v>28</v>
      </c>
      <c r="J8" s="35" t="s">
        <v>65</v>
      </c>
      <c r="K8" s="43">
        <v>5000</v>
      </c>
      <c r="L8" s="43"/>
      <c r="M8" s="43" t="str">
        <f t="shared" si="1"/>
        <v>M1 kategorija|AA-Limuzina|5000</v>
      </c>
      <c r="N8" s="43">
        <v>48000</v>
      </c>
      <c r="P8" s="41" t="s">
        <v>66</v>
      </c>
      <c r="Q8" s="41" t="s">
        <v>67</v>
      </c>
      <c r="R8" t="str">
        <f t="shared" si="0"/>
        <v>AF -Višenamjensko vozilo</v>
      </c>
      <c r="T8" t="s">
        <v>68</v>
      </c>
    </row>
    <row r="9" spans="1:20" x14ac:dyDescent="0.25">
      <c r="A9" t="s">
        <v>59</v>
      </c>
      <c r="B9" s="7" t="s">
        <v>69</v>
      </c>
      <c r="C9" s="8" t="s">
        <v>70</v>
      </c>
      <c r="D9" t="s">
        <v>71</v>
      </c>
      <c r="H9" s="35" t="s">
        <v>27</v>
      </c>
      <c r="I9" s="44" t="s">
        <v>38</v>
      </c>
      <c r="J9" s="35" t="s">
        <v>29</v>
      </c>
      <c r="K9" s="43">
        <v>0</v>
      </c>
      <c r="L9" s="43"/>
      <c r="M9" s="43" t="str">
        <f t="shared" si="1"/>
        <v>M1 kategorija|AB-Limuzina sa stražnjim (petim) vratima|0</v>
      </c>
      <c r="N9" s="43">
        <v>11500</v>
      </c>
      <c r="P9" s="41" t="s">
        <v>72</v>
      </c>
      <c r="Q9" s="41" t="s">
        <v>73</v>
      </c>
      <c r="R9" t="str">
        <f t="shared" si="0"/>
        <v>AG-Osobni karavan</v>
      </c>
      <c r="T9" t="s">
        <v>74</v>
      </c>
    </row>
    <row r="10" spans="1:20" x14ac:dyDescent="0.25">
      <c r="B10" s="7" t="s">
        <v>75</v>
      </c>
      <c r="C10" s="8" t="s">
        <v>76</v>
      </c>
      <c r="H10" s="35" t="s">
        <v>27</v>
      </c>
      <c r="I10" s="44" t="s">
        <v>38</v>
      </c>
      <c r="J10" s="35" t="s">
        <v>35</v>
      </c>
      <c r="K10" s="43">
        <v>3700</v>
      </c>
      <c r="L10" s="43"/>
      <c r="M10" s="43" t="str">
        <f t="shared" si="1"/>
        <v>M1 kategorija|AB-Limuzina sa stražnjim (petim) vratima|3700</v>
      </c>
      <c r="N10" s="43">
        <v>12500</v>
      </c>
      <c r="T10" t="s">
        <v>77</v>
      </c>
    </row>
    <row r="11" spans="1:20" x14ac:dyDescent="0.25">
      <c r="B11" s="7" t="s">
        <v>78</v>
      </c>
      <c r="C11" s="8" t="s">
        <v>79</v>
      </c>
      <c r="H11" s="35" t="s">
        <v>27</v>
      </c>
      <c r="I11" s="44" t="s">
        <v>38</v>
      </c>
      <c r="J11" s="35" t="s">
        <v>41</v>
      </c>
      <c r="K11" s="43">
        <v>4100</v>
      </c>
      <c r="L11" s="43"/>
      <c r="M11" s="43" t="str">
        <f t="shared" si="1"/>
        <v>M1 kategorija|AB-Limuzina sa stražnjim (petim) vratima|4100</v>
      </c>
      <c r="N11" s="43">
        <v>14000</v>
      </c>
      <c r="P11" t="s">
        <v>80</v>
      </c>
      <c r="Q11" t="s">
        <v>81</v>
      </c>
      <c r="R11" t="str">
        <f t="shared" ref="R11:R16" si="2">_xlfn.TEXTJOIN("-",TRUE,P11,Q11)</f>
        <v xml:space="preserve">BA-Kamion </v>
      </c>
      <c r="T11" t="s">
        <v>82</v>
      </c>
    </row>
    <row r="12" spans="1:20" x14ac:dyDescent="0.25">
      <c r="B12" s="7" t="s">
        <v>83</v>
      </c>
      <c r="C12" s="8" t="s">
        <v>84</v>
      </c>
      <c r="H12" s="35" t="s">
        <v>27</v>
      </c>
      <c r="I12" s="44" t="s">
        <v>38</v>
      </c>
      <c r="J12" s="35" t="s">
        <v>47</v>
      </c>
      <c r="K12" s="43">
        <v>4500</v>
      </c>
      <c r="L12" s="43"/>
      <c r="M12" s="43" t="str">
        <f t="shared" si="1"/>
        <v>M1 kategorija|AB-Limuzina sa stražnjim (petim) vratima|4500</v>
      </c>
      <c r="N12" s="43">
        <v>19000</v>
      </c>
      <c r="P12" t="s">
        <v>85</v>
      </c>
      <c r="Q12" t="s">
        <v>86</v>
      </c>
      <c r="R12" t="str">
        <f t="shared" si="2"/>
        <v>BB-Furgon</v>
      </c>
      <c r="T12" t="s">
        <v>87</v>
      </c>
    </row>
    <row r="13" spans="1:20" x14ac:dyDescent="0.25">
      <c r="B13" s="7" t="s">
        <v>88</v>
      </c>
      <c r="C13" s="8" t="s">
        <v>89</v>
      </c>
      <c r="H13" s="35" t="s">
        <v>27</v>
      </c>
      <c r="I13" s="44" t="s">
        <v>38</v>
      </c>
      <c r="J13" s="35" t="s">
        <v>55</v>
      </c>
      <c r="K13" s="43">
        <v>4800</v>
      </c>
      <c r="L13" s="43"/>
      <c r="M13" s="43" t="str">
        <f t="shared" si="1"/>
        <v>M1 kategorija|AB-Limuzina sa stražnjim (petim) vratima|4800</v>
      </c>
      <c r="N13" s="43">
        <v>35000</v>
      </c>
      <c r="P13" t="s">
        <v>90</v>
      </c>
      <c r="Q13" t="s">
        <v>91</v>
      </c>
      <c r="R13" t="str">
        <f t="shared" si="2"/>
        <v>BE-Kamionet</v>
      </c>
      <c r="T13" t="s">
        <v>92</v>
      </c>
    </row>
    <row r="14" spans="1:20" x14ac:dyDescent="0.25">
      <c r="B14" s="7" t="s">
        <v>93</v>
      </c>
      <c r="C14" s="8" t="s">
        <v>94</v>
      </c>
      <c r="H14" s="35" t="s">
        <v>27</v>
      </c>
      <c r="I14" s="44" t="s">
        <v>38</v>
      </c>
      <c r="J14" s="35" t="s">
        <v>65</v>
      </c>
      <c r="K14" s="43">
        <v>5000</v>
      </c>
      <c r="L14" s="43"/>
      <c r="M14" s="43" t="str">
        <f t="shared" si="1"/>
        <v>M1 kategorija|AB-Limuzina sa stražnjim (petim) vratima|5000</v>
      </c>
      <c r="N14" s="43">
        <v>50500</v>
      </c>
      <c r="P14" t="s">
        <v>95</v>
      </c>
      <c r="Q14" t="s">
        <v>96</v>
      </c>
      <c r="R14" t="str">
        <f t="shared" si="2"/>
        <v>BX -Šasija s kabinom</v>
      </c>
      <c r="T14" t="s">
        <v>97</v>
      </c>
    </row>
    <row r="15" spans="1:20" x14ac:dyDescent="0.25">
      <c r="B15" s="7" t="s">
        <v>98</v>
      </c>
      <c r="C15" s="8" t="s">
        <v>99</v>
      </c>
      <c r="H15" s="35" t="s">
        <v>27</v>
      </c>
      <c r="I15" s="46" t="s">
        <v>44</v>
      </c>
      <c r="J15" s="35" t="s">
        <v>29</v>
      </c>
      <c r="K15" s="43">
        <v>0</v>
      </c>
      <c r="L15" s="43"/>
      <c r="M15" s="43" t="str">
        <f t="shared" si="1"/>
        <v>M1 kategorija|AC-Karavan|0</v>
      </c>
      <c r="N15" s="42">
        <v>15000</v>
      </c>
      <c r="P15" s="51" t="s">
        <v>100</v>
      </c>
      <c r="Q15" s="51" t="s">
        <v>101</v>
      </c>
      <c r="R15" s="51" t="str">
        <f t="shared" si="2"/>
        <v>BC-Tegljač za poluprikolice *</v>
      </c>
      <c r="S15" s="51"/>
      <c r="T15" s="51" t="s">
        <v>102</v>
      </c>
    </row>
    <row r="16" spans="1:20" x14ac:dyDescent="0.25">
      <c r="B16" s="7" t="s">
        <v>103</v>
      </c>
      <c r="C16" s="8" t="s">
        <v>104</v>
      </c>
      <c r="H16" s="35" t="s">
        <v>27</v>
      </c>
      <c r="I16" s="46" t="s">
        <v>44</v>
      </c>
      <c r="J16" s="35" t="s">
        <v>35</v>
      </c>
      <c r="K16" s="43">
        <v>3700</v>
      </c>
      <c r="L16" s="43"/>
      <c r="M16" s="43" t="str">
        <f t="shared" si="1"/>
        <v>M1 kategorija|AC-Karavan|3700</v>
      </c>
      <c r="N16" s="43">
        <v>15000</v>
      </c>
      <c r="P16" s="51" t="s">
        <v>105</v>
      </c>
      <c r="Q16" s="51" t="s">
        <v>106</v>
      </c>
      <c r="R16" s="51" t="str">
        <f t="shared" si="2"/>
        <v>BD -Tegljač za prikolice*</v>
      </c>
      <c r="S16" s="51"/>
      <c r="T16" s="51" t="s">
        <v>107</v>
      </c>
    </row>
    <row r="17" spans="2:14" x14ac:dyDescent="0.25">
      <c r="B17" s="7" t="s">
        <v>108</v>
      </c>
      <c r="C17" s="8" t="s">
        <v>109</v>
      </c>
      <c r="H17" s="35" t="s">
        <v>27</v>
      </c>
      <c r="I17" s="46" t="s">
        <v>44</v>
      </c>
      <c r="J17" s="35" t="s">
        <v>41</v>
      </c>
      <c r="K17" s="43">
        <v>4100</v>
      </c>
      <c r="L17" s="43"/>
      <c r="M17" s="43" t="str">
        <f t="shared" si="1"/>
        <v>M1 kategorija|AC-Karavan|4100</v>
      </c>
      <c r="N17" s="43">
        <v>15000</v>
      </c>
    </row>
    <row r="18" spans="2:14" x14ac:dyDescent="0.25">
      <c r="B18" s="7" t="s">
        <v>110</v>
      </c>
      <c r="C18" s="8" t="s">
        <v>111</v>
      </c>
      <c r="H18" s="35" t="s">
        <v>27</v>
      </c>
      <c r="I18" s="46" t="s">
        <v>44</v>
      </c>
      <c r="J18" s="35" t="s">
        <v>47</v>
      </c>
      <c r="K18" s="43">
        <v>4500</v>
      </c>
      <c r="L18" s="43"/>
      <c r="M18" s="43" t="str">
        <f t="shared" si="1"/>
        <v>M1 kategorija|AC-Karavan|4500</v>
      </c>
      <c r="N18" s="43">
        <v>20000</v>
      </c>
    </row>
    <row r="19" spans="2:14" x14ac:dyDescent="0.25">
      <c r="B19" s="7" t="s">
        <v>112</v>
      </c>
      <c r="C19" s="8" t="s">
        <v>113</v>
      </c>
      <c r="H19" s="35" t="s">
        <v>27</v>
      </c>
      <c r="I19" s="46" t="s">
        <v>44</v>
      </c>
      <c r="J19" s="35" t="s">
        <v>55</v>
      </c>
      <c r="K19" s="43">
        <v>4800</v>
      </c>
      <c r="L19" s="43"/>
      <c r="M19" s="43" t="str">
        <f t="shared" si="1"/>
        <v>M1 kategorija|AC-Karavan|4800</v>
      </c>
      <c r="N19" s="43">
        <v>29000</v>
      </c>
    </row>
    <row r="20" spans="2:14" x14ac:dyDescent="0.25">
      <c r="B20" s="7" t="s">
        <v>114</v>
      </c>
      <c r="C20" s="8" t="s">
        <v>115</v>
      </c>
      <c r="H20" s="35" t="s">
        <v>27</v>
      </c>
      <c r="I20" s="46" t="s">
        <v>44</v>
      </c>
      <c r="J20" s="35" t="s">
        <v>65</v>
      </c>
      <c r="K20" s="43">
        <v>5000</v>
      </c>
      <c r="L20" s="43"/>
      <c r="M20" s="43" t="str">
        <f t="shared" si="1"/>
        <v>M1 kategorija|AC-Karavan|5000</v>
      </c>
      <c r="N20" s="43">
        <v>55500</v>
      </c>
    </row>
    <row r="21" spans="2:14" x14ac:dyDescent="0.25">
      <c r="B21" s="7" t="s">
        <v>116</v>
      </c>
      <c r="H21" s="35" t="s">
        <v>27</v>
      </c>
      <c r="I21" s="8" t="s">
        <v>50</v>
      </c>
      <c r="J21" s="35" t="s">
        <v>29</v>
      </c>
      <c r="K21" s="43">
        <v>0</v>
      </c>
      <c r="L21" s="43"/>
      <c r="M21" s="43" t="str">
        <f t="shared" si="1"/>
        <v>M1 kategorija|AD-Kupe|0</v>
      </c>
      <c r="N21" s="42">
        <v>35000</v>
      </c>
    </row>
    <row r="22" spans="2:14" x14ac:dyDescent="0.25">
      <c r="H22" s="35" t="s">
        <v>27</v>
      </c>
      <c r="I22" s="8" t="s">
        <v>50</v>
      </c>
      <c r="J22" s="35" t="s">
        <v>35</v>
      </c>
      <c r="K22" s="43">
        <v>3700</v>
      </c>
      <c r="L22" s="43"/>
      <c r="M22" s="43" t="str">
        <f t="shared" si="1"/>
        <v>M1 kategorija|AD-Kupe|3700</v>
      </c>
      <c r="N22" s="42">
        <v>35000</v>
      </c>
    </row>
    <row r="23" spans="2:14" x14ac:dyDescent="0.25">
      <c r="H23" s="35" t="s">
        <v>27</v>
      </c>
      <c r="I23" s="8" t="s">
        <v>50</v>
      </c>
      <c r="J23" s="35" t="s">
        <v>41</v>
      </c>
      <c r="K23" s="43">
        <v>4100</v>
      </c>
      <c r="L23" s="43"/>
      <c r="M23" s="43" t="str">
        <f t="shared" si="1"/>
        <v>M1 kategorija|AD-Kupe|4100</v>
      </c>
      <c r="N23" s="42">
        <v>35000</v>
      </c>
    </row>
    <row r="24" spans="2:14" x14ac:dyDescent="0.25">
      <c r="C24" s="50" t="s">
        <v>186</v>
      </c>
      <c r="H24" s="35" t="s">
        <v>27</v>
      </c>
      <c r="I24" s="8" t="s">
        <v>50</v>
      </c>
      <c r="J24" s="35" t="s">
        <v>47</v>
      </c>
      <c r="K24" s="43">
        <v>4500</v>
      </c>
      <c r="L24" s="43"/>
      <c r="M24" s="43" t="str">
        <f t="shared" si="1"/>
        <v>M1 kategorija|AD-Kupe|4500</v>
      </c>
      <c r="N24" s="43">
        <v>35000</v>
      </c>
    </row>
    <row r="25" spans="2:14" x14ac:dyDescent="0.25">
      <c r="C25" s="50" t="s">
        <v>187</v>
      </c>
      <c r="H25" s="35" t="s">
        <v>27</v>
      </c>
      <c r="I25" s="8" t="s">
        <v>50</v>
      </c>
      <c r="J25" s="35" t="s">
        <v>55</v>
      </c>
      <c r="K25" s="43">
        <v>4800</v>
      </c>
      <c r="L25" s="43"/>
      <c r="M25" s="43" t="str">
        <f t="shared" si="1"/>
        <v>M1 kategorija|AD-Kupe|4800</v>
      </c>
      <c r="N25" s="43">
        <v>47000</v>
      </c>
    </row>
    <row r="26" spans="2:14" x14ac:dyDescent="0.25">
      <c r="C26" s="50" t="s">
        <v>188</v>
      </c>
      <c r="H26" s="35" t="s">
        <v>27</v>
      </c>
      <c r="I26" s="8" t="s">
        <v>50</v>
      </c>
      <c r="J26" s="35" t="s">
        <v>65</v>
      </c>
      <c r="K26" s="43">
        <v>5000</v>
      </c>
      <c r="L26" s="43"/>
      <c r="M26" s="43" t="str">
        <f t="shared" si="1"/>
        <v>M1 kategorija|AD-Kupe|5000</v>
      </c>
      <c r="N26" s="43">
        <v>100000</v>
      </c>
    </row>
    <row r="27" spans="2:14" x14ac:dyDescent="0.25">
      <c r="H27" s="35" t="s">
        <v>27</v>
      </c>
      <c r="I27" s="47" t="s">
        <v>58</v>
      </c>
      <c r="J27" s="35" t="s">
        <v>29</v>
      </c>
      <c r="K27" s="43">
        <v>0</v>
      </c>
      <c r="L27" s="43"/>
      <c r="M27" s="43" t="str">
        <f t="shared" si="1"/>
        <v>M1 kategorija|AE-Kabriolet|0</v>
      </c>
      <c r="N27" s="42">
        <v>27000</v>
      </c>
    </row>
    <row r="28" spans="2:14" x14ac:dyDescent="0.25">
      <c r="H28" s="35" t="s">
        <v>27</v>
      </c>
      <c r="I28" s="47" t="s">
        <v>58</v>
      </c>
      <c r="J28" s="35" t="s">
        <v>35</v>
      </c>
      <c r="K28" s="43">
        <v>3700</v>
      </c>
      <c r="L28" s="43"/>
      <c r="M28" s="43" t="str">
        <f t="shared" si="1"/>
        <v>M1 kategorija|AE-Kabriolet|3700</v>
      </c>
      <c r="N28" s="43">
        <v>27000</v>
      </c>
    </row>
    <row r="29" spans="2:14" x14ac:dyDescent="0.25">
      <c r="H29" s="35" t="s">
        <v>27</v>
      </c>
      <c r="I29" s="47" t="s">
        <v>58</v>
      </c>
      <c r="J29" s="35" t="s">
        <v>41</v>
      </c>
      <c r="K29" s="43">
        <v>4100</v>
      </c>
      <c r="L29" s="43"/>
      <c r="M29" s="43" t="str">
        <f t="shared" si="1"/>
        <v>M1 kategorija|AE-Kabriolet|4100</v>
      </c>
      <c r="N29" s="42">
        <v>38000</v>
      </c>
    </row>
    <row r="30" spans="2:14" x14ac:dyDescent="0.25">
      <c r="H30" s="35" t="s">
        <v>27</v>
      </c>
      <c r="I30" s="47" t="s">
        <v>58</v>
      </c>
      <c r="J30" s="35" t="s">
        <v>47</v>
      </c>
      <c r="K30" s="43">
        <v>4500</v>
      </c>
      <c r="L30" s="43"/>
      <c r="M30" s="43" t="str">
        <f t="shared" si="1"/>
        <v>M1 kategorija|AE-Kabriolet|4500</v>
      </c>
      <c r="N30" s="43">
        <v>38000</v>
      </c>
    </row>
    <row r="31" spans="2:14" x14ac:dyDescent="0.25">
      <c r="H31" s="35" t="s">
        <v>27</v>
      </c>
      <c r="I31" s="47" t="s">
        <v>58</v>
      </c>
      <c r="J31" s="35" t="s">
        <v>55</v>
      </c>
      <c r="K31" s="43">
        <v>4800</v>
      </c>
      <c r="L31" s="43"/>
      <c r="M31" s="43" t="str">
        <f t="shared" si="1"/>
        <v>M1 kategorija|AE-Kabriolet|4800</v>
      </c>
      <c r="N31" s="43">
        <v>53000</v>
      </c>
    </row>
    <row r="32" spans="2:14" x14ac:dyDescent="0.25">
      <c r="H32" s="35" t="s">
        <v>27</v>
      </c>
      <c r="I32" s="47" t="s">
        <v>58</v>
      </c>
      <c r="J32" s="35" t="s">
        <v>65</v>
      </c>
      <c r="K32" s="43">
        <v>5000</v>
      </c>
      <c r="L32" s="43"/>
      <c r="M32" s="43" t="str">
        <f t="shared" si="1"/>
        <v>M1 kategorija|AE-Kabriolet|5000</v>
      </c>
      <c r="N32" s="42">
        <v>53000</v>
      </c>
    </row>
    <row r="33" spans="3:14" x14ac:dyDescent="0.25">
      <c r="H33" s="35" t="s">
        <v>27</v>
      </c>
      <c r="I33" s="48" t="s">
        <v>68</v>
      </c>
      <c r="J33" s="35" t="s">
        <v>29</v>
      </c>
      <c r="K33" s="43">
        <v>0</v>
      </c>
      <c r="L33" s="43"/>
      <c r="M33" s="43" t="str">
        <f t="shared" si="1"/>
        <v>M1 kategorija|AF-Višenamjensko vozilo|0</v>
      </c>
      <c r="N33" s="43">
        <v>13500</v>
      </c>
    </row>
    <row r="34" spans="3:14" x14ac:dyDescent="0.25">
      <c r="C34" s="81"/>
      <c r="H34" s="35" t="s">
        <v>27</v>
      </c>
      <c r="I34" s="48" t="s">
        <v>68</v>
      </c>
      <c r="J34" s="35" t="s">
        <v>35</v>
      </c>
      <c r="K34" s="43">
        <v>3700</v>
      </c>
      <c r="L34" s="43"/>
      <c r="M34" s="43" t="str">
        <f t="shared" si="1"/>
        <v>M1 kategorija|AF-Višenamjensko vozilo|3700</v>
      </c>
      <c r="N34" s="43">
        <v>18000</v>
      </c>
    </row>
    <row r="35" spans="3:14" x14ac:dyDescent="0.25">
      <c r="H35" s="35" t="s">
        <v>27</v>
      </c>
      <c r="I35" s="48" t="s">
        <v>68</v>
      </c>
      <c r="J35" s="35" t="s">
        <v>41</v>
      </c>
      <c r="K35" s="43">
        <v>4100</v>
      </c>
      <c r="L35" s="43"/>
      <c r="M35" s="43" t="str">
        <f t="shared" si="1"/>
        <v>M1 kategorija|AF-Višenamjensko vozilo|4100</v>
      </c>
      <c r="N35" s="43">
        <v>19000</v>
      </c>
    </row>
    <row r="36" spans="3:14" x14ac:dyDescent="0.25">
      <c r="H36" s="35" t="s">
        <v>27</v>
      </c>
      <c r="I36" s="48" t="s">
        <v>68</v>
      </c>
      <c r="J36" s="35" t="s">
        <v>47</v>
      </c>
      <c r="K36" s="43">
        <v>4500</v>
      </c>
      <c r="L36" s="43"/>
      <c r="M36" s="43" t="str">
        <f t="shared" si="1"/>
        <v>M1 kategorija|AF-Višenamjensko vozilo|4500</v>
      </c>
      <c r="N36" s="43">
        <v>22800</v>
      </c>
    </row>
    <row r="37" spans="3:14" x14ac:dyDescent="0.25">
      <c r="H37" s="35" t="s">
        <v>27</v>
      </c>
      <c r="I37" s="48" t="s">
        <v>68</v>
      </c>
      <c r="J37" s="35" t="s">
        <v>55</v>
      </c>
      <c r="K37" s="43">
        <v>4800</v>
      </c>
      <c r="L37" s="43"/>
      <c r="M37" s="43" t="str">
        <f t="shared" si="1"/>
        <v>M1 kategorija|AF-Višenamjensko vozilo|4800</v>
      </c>
      <c r="N37" s="43">
        <v>28000</v>
      </c>
    </row>
    <row r="38" spans="3:14" x14ac:dyDescent="0.25">
      <c r="H38" s="35" t="s">
        <v>27</v>
      </c>
      <c r="I38" s="48" t="s">
        <v>68</v>
      </c>
      <c r="J38" s="35" t="s">
        <v>65</v>
      </c>
      <c r="K38" s="43">
        <v>5000</v>
      </c>
      <c r="L38" s="43"/>
      <c r="M38" s="43" t="str">
        <f t="shared" si="1"/>
        <v>M1 kategorija|AF-Višenamjensko vozilo|5000</v>
      </c>
      <c r="N38" s="43">
        <v>39500</v>
      </c>
    </row>
    <row r="39" spans="3:14" x14ac:dyDescent="0.25">
      <c r="H39" s="35" t="s">
        <v>27</v>
      </c>
      <c r="I39" s="46" t="s">
        <v>74</v>
      </c>
      <c r="J39" s="35" t="s">
        <v>29</v>
      </c>
      <c r="K39" s="43">
        <v>0</v>
      </c>
      <c r="L39" s="43"/>
      <c r="M39" s="43" t="str">
        <f t="shared" si="1"/>
        <v>M1 kategorija|AG-Osobni karavan|0</v>
      </c>
      <c r="N39" s="42">
        <v>15000</v>
      </c>
    </row>
    <row r="40" spans="3:14" x14ac:dyDescent="0.25">
      <c r="H40" s="35" t="s">
        <v>27</v>
      </c>
      <c r="I40" s="46" t="s">
        <v>74</v>
      </c>
      <c r="J40" s="35" t="s">
        <v>35</v>
      </c>
      <c r="K40" s="43">
        <v>3700</v>
      </c>
      <c r="L40" s="43"/>
      <c r="M40" s="43" t="str">
        <f t="shared" si="1"/>
        <v>M1 kategorija|AG-Osobni karavan|3700</v>
      </c>
      <c r="N40" s="42">
        <v>15000</v>
      </c>
    </row>
    <row r="41" spans="3:14" x14ac:dyDescent="0.25">
      <c r="H41" s="35" t="s">
        <v>27</v>
      </c>
      <c r="I41" s="46" t="s">
        <v>74</v>
      </c>
      <c r="J41" s="35" t="s">
        <v>41</v>
      </c>
      <c r="K41" s="43">
        <v>4100</v>
      </c>
      <c r="L41" s="43"/>
      <c r="M41" s="43" t="str">
        <f t="shared" si="1"/>
        <v>M1 kategorija|AG-Osobni karavan|4100</v>
      </c>
      <c r="N41" s="42">
        <v>15000</v>
      </c>
    </row>
    <row r="42" spans="3:14" x14ac:dyDescent="0.25">
      <c r="H42" s="35" t="s">
        <v>27</v>
      </c>
      <c r="I42" s="46" t="s">
        <v>74</v>
      </c>
      <c r="J42" s="35" t="s">
        <v>47</v>
      </c>
      <c r="K42" s="43">
        <v>4500</v>
      </c>
      <c r="L42" s="43"/>
      <c r="M42" s="43" t="str">
        <f t="shared" si="1"/>
        <v>M1 kategorija|AG-Osobni karavan|4500</v>
      </c>
      <c r="N42" s="42">
        <v>20000</v>
      </c>
    </row>
    <row r="43" spans="3:14" x14ac:dyDescent="0.25">
      <c r="H43" s="35" t="s">
        <v>27</v>
      </c>
      <c r="I43" s="46" t="s">
        <v>74</v>
      </c>
      <c r="J43" s="35" t="s">
        <v>55</v>
      </c>
      <c r="K43" s="43">
        <v>4800</v>
      </c>
      <c r="L43" s="43"/>
      <c r="M43" s="43" t="str">
        <f t="shared" si="1"/>
        <v>M1 kategorija|AG-Osobni karavan|4800</v>
      </c>
      <c r="N43" s="42">
        <v>29000</v>
      </c>
    </row>
    <row r="44" spans="3:14" x14ac:dyDescent="0.25">
      <c r="H44" s="35" t="s">
        <v>27</v>
      </c>
      <c r="I44" s="46" t="s">
        <v>74</v>
      </c>
      <c r="J44" s="35" t="s">
        <v>65</v>
      </c>
      <c r="K44" s="43">
        <v>5000</v>
      </c>
      <c r="L44" s="43"/>
      <c r="M44" s="43" t="str">
        <f t="shared" si="1"/>
        <v>M1 kategorija|AG-Osobni karavan|5000</v>
      </c>
      <c r="N44" s="42">
        <v>55500</v>
      </c>
    </row>
    <row r="45" spans="3:14" x14ac:dyDescent="0.25">
      <c r="H45" s="35" t="s">
        <v>27</v>
      </c>
      <c r="I45" s="49" t="s">
        <v>77</v>
      </c>
      <c r="J45" s="35" t="s">
        <v>117</v>
      </c>
      <c r="K45" s="43">
        <v>0</v>
      </c>
      <c r="L45" s="43"/>
      <c r="M45" s="35" t="str">
        <f t="shared" si="1"/>
        <v>M1 kategorija|M1G-Terensko vozilo|0</v>
      </c>
      <c r="N45" s="43">
        <v>15000</v>
      </c>
    </row>
    <row r="46" spans="3:14" x14ac:dyDescent="0.25">
      <c r="H46" s="35" t="s">
        <v>27</v>
      </c>
      <c r="I46" s="49" t="s">
        <v>77</v>
      </c>
      <c r="J46" s="35" t="s">
        <v>118</v>
      </c>
      <c r="K46" s="43">
        <v>4200</v>
      </c>
      <c r="L46" s="43"/>
      <c r="M46" s="35" t="str">
        <f t="shared" si="1"/>
        <v>M1 kategorija|M1G-Terensko vozilo|4200</v>
      </c>
      <c r="N46" s="43">
        <v>20000</v>
      </c>
    </row>
    <row r="47" spans="3:14" x14ac:dyDescent="0.25">
      <c r="H47" s="35" t="s">
        <v>27</v>
      </c>
      <c r="I47" s="49" t="s">
        <v>77</v>
      </c>
      <c r="J47" s="35" t="s">
        <v>119</v>
      </c>
      <c r="K47" s="43">
        <v>4800</v>
      </c>
      <c r="L47" s="43"/>
      <c r="M47" s="35" t="str">
        <f t="shared" si="1"/>
        <v>M1 kategorija|M1G-Terensko vozilo|4800</v>
      </c>
      <c r="N47" s="43">
        <v>53000</v>
      </c>
    </row>
    <row r="48" spans="3:14" x14ac:dyDescent="0.25">
      <c r="H48" s="35" t="s">
        <v>64</v>
      </c>
      <c r="I48" s="8" t="s">
        <v>82</v>
      </c>
      <c r="J48" s="35" t="s">
        <v>120</v>
      </c>
      <c r="K48" s="43"/>
      <c r="L48" s="43">
        <v>0</v>
      </c>
      <c r="M48" s="35" t="str">
        <f t="shared" ref="M48:M59" si="3">H48&amp;"|"&amp;I48&amp;"|"&amp;L48</f>
        <v>N1 kategorija|BA-Kamion |0</v>
      </c>
      <c r="N48" s="42">
        <v>16500</v>
      </c>
    </row>
    <row r="49" spans="8:14" x14ac:dyDescent="0.25">
      <c r="H49" s="35" t="s">
        <v>64</v>
      </c>
      <c r="I49" s="8" t="s">
        <v>82</v>
      </c>
      <c r="J49" s="35" t="s">
        <v>121</v>
      </c>
      <c r="K49" s="43"/>
      <c r="L49" s="43">
        <v>2001</v>
      </c>
      <c r="M49" s="35" t="str">
        <f t="shared" si="3"/>
        <v>N1 kategorija|BA-Kamion |2001</v>
      </c>
      <c r="N49" s="43">
        <v>16500</v>
      </c>
    </row>
    <row r="50" spans="8:14" x14ac:dyDescent="0.25">
      <c r="H50" s="35" t="s">
        <v>64</v>
      </c>
      <c r="I50" s="8" t="s">
        <v>82</v>
      </c>
      <c r="J50" s="35" t="s">
        <v>122</v>
      </c>
      <c r="K50" s="43"/>
      <c r="L50" s="43">
        <v>2501</v>
      </c>
      <c r="M50" s="35" t="str">
        <f t="shared" si="3"/>
        <v>N1 kategorija|BA-Kamion |2501</v>
      </c>
      <c r="N50" s="43">
        <v>27500</v>
      </c>
    </row>
    <row r="51" spans="8:14" x14ac:dyDescent="0.25">
      <c r="H51" s="35" t="s">
        <v>64</v>
      </c>
      <c r="I51" s="44" t="s">
        <v>87</v>
      </c>
      <c r="J51" s="35" t="s">
        <v>123</v>
      </c>
      <c r="K51" s="43"/>
      <c r="L51" s="43">
        <v>0</v>
      </c>
      <c r="M51" s="35" t="str">
        <f t="shared" si="3"/>
        <v>N1 kategorija|BB-Furgon|0</v>
      </c>
      <c r="N51" s="43">
        <v>15000</v>
      </c>
    </row>
    <row r="52" spans="8:14" x14ac:dyDescent="0.25">
      <c r="H52" s="35" t="s">
        <v>64</v>
      </c>
      <c r="I52" s="44" t="s">
        <v>87</v>
      </c>
      <c r="J52" s="35" t="s">
        <v>124</v>
      </c>
      <c r="K52" s="43"/>
      <c r="L52" s="43">
        <v>2001</v>
      </c>
      <c r="M52" s="35" t="str">
        <f t="shared" si="3"/>
        <v>N1 kategorija|BB-Furgon|2001</v>
      </c>
      <c r="N52" s="43">
        <v>21500</v>
      </c>
    </row>
    <row r="53" spans="8:14" x14ac:dyDescent="0.25">
      <c r="H53" s="35" t="s">
        <v>64</v>
      </c>
      <c r="I53" s="44" t="s">
        <v>87</v>
      </c>
      <c r="J53" s="35" t="s">
        <v>125</v>
      </c>
      <c r="K53" s="43"/>
      <c r="L53" s="43">
        <v>2501</v>
      </c>
      <c r="M53" s="35" t="str">
        <f t="shared" si="3"/>
        <v>N1 kategorija|BB-Furgon|2501</v>
      </c>
      <c r="N53" s="43">
        <v>26500</v>
      </c>
    </row>
    <row r="54" spans="8:14" x14ac:dyDescent="0.25">
      <c r="H54" s="35" t="s">
        <v>64</v>
      </c>
      <c r="I54" s="47" t="s">
        <v>92</v>
      </c>
      <c r="J54" s="35" t="s">
        <v>126</v>
      </c>
      <c r="K54" s="43"/>
      <c r="L54" s="43">
        <v>0</v>
      </c>
      <c r="M54" s="35" t="str">
        <f t="shared" si="3"/>
        <v>N1 kategorija|BE-Kamionet|0</v>
      </c>
      <c r="N54" s="42">
        <v>28500</v>
      </c>
    </row>
    <row r="55" spans="8:14" x14ac:dyDescent="0.25">
      <c r="H55" s="35" t="s">
        <v>64</v>
      </c>
      <c r="I55" s="47" t="s">
        <v>92</v>
      </c>
      <c r="J55" s="35" t="s">
        <v>127</v>
      </c>
      <c r="K55" s="43"/>
      <c r="L55" s="43">
        <v>2001</v>
      </c>
      <c r="M55" s="35" t="str">
        <f t="shared" si="3"/>
        <v>N1 kategorija|BE-Kamionet|2001</v>
      </c>
      <c r="N55" s="42">
        <v>28500</v>
      </c>
    </row>
    <row r="56" spans="8:14" x14ac:dyDescent="0.25">
      <c r="H56" s="35" t="s">
        <v>64</v>
      </c>
      <c r="I56" s="47" t="s">
        <v>92</v>
      </c>
      <c r="J56" s="35" t="s">
        <v>128</v>
      </c>
      <c r="K56" s="43"/>
      <c r="L56" s="43">
        <v>2501</v>
      </c>
      <c r="M56" s="35" t="str">
        <f t="shared" si="3"/>
        <v>N1 kategorija|BE-Kamionet|2501</v>
      </c>
      <c r="N56" s="43">
        <v>28500</v>
      </c>
    </row>
    <row r="57" spans="8:14" x14ac:dyDescent="0.25">
      <c r="H57" s="35" t="s">
        <v>64</v>
      </c>
      <c r="I57" s="52" t="s">
        <v>97</v>
      </c>
      <c r="J57" s="35" t="s">
        <v>129</v>
      </c>
      <c r="K57" s="43"/>
      <c r="L57" s="43">
        <v>0</v>
      </c>
      <c r="M57" s="35" t="str">
        <f t="shared" si="3"/>
        <v>N1 kategorija|BX-Šasija s kabinom|0</v>
      </c>
      <c r="N57" s="42">
        <v>28500</v>
      </c>
    </row>
    <row r="58" spans="8:14" x14ac:dyDescent="0.25">
      <c r="H58" s="35" t="s">
        <v>64</v>
      </c>
      <c r="I58" s="52" t="s">
        <v>97</v>
      </c>
      <c r="J58" s="35" t="s">
        <v>130</v>
      </c>
      <c r="K58" s="43"/>
      <c r="L58" s="43">
        <v>2001</v>
      </c>
      <c r="M58" s="35" t="str">
        <f t="shared" si="3"/>
        <v>N1 kategorija|BX-Šasija s kabinom|2001</v>
      </c>
      <c r="N58" s="42">
        <v>28500</v>
      </c>
    </row>
    <row r="59" spans="8:14" x14ac:dyDescent="0.25">
      <c r="H59" s="35" t="s">
        <v>64</v>
      </c>
      <c r="I59" s="52" t="s">
        <v>97</v>
      </c>
      <c r="J59" s="35" t="s">
        <v>131</v>
      </c>
      <c r="K59" s="43"/>
      <c r="L59" s="43">
        <v>2501</v>
      </c>
      <c r="M59" s="35" t="str">
        <f t="shared" si="3"/>
        <v>N1 kategorija|BX-Šasija s kabinom|2501</v>
      </c>
      <c r="N59" s="43">
        <v>28500</v>
      </c>
    </row>
  </sheetData>
  <pageMargins left="0.7" right="0.7" top="0.75" bottom="0.75" header="0.3" footer="0.3"/>
  <pageSetup paperSize="9" scale="71" fitToHeight="0" orientation="landscape" verticalDpi="0"/>
  <headerFooter>
    <oddHeader>&amp;R&amp;"Times New Roman"&amp;1 &amp;K1557B7 Stupanj klasifikacije: SLUŽBENO#_x000D_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T37"/>
  <sheetViews>
    <sheetView tabSelected="1" view="pageBreakPreview" zoomScale="85" zoomScaleNormal="85" zoomScaleSheetLayoutView="85" workbookViewId="0">
      <selection activeCell="C7" sqref="C7:D7"/>
    </sheetView>
  </sheetViews>
  <sheetFormatPr defaultColWidth="9.140625" defaultRowHeight="15" x14ac:dyDescent="0.25"/>
  <cols>
    <col min="1" max="1" width="4.42578125" style="24" customWidth="1"/>
    <col min="2" max="2" width="15" style="12" customWidth="1"/>
    <col min="3" max="3" width="18.5703125" style="12" customWidth="1"/>
    <col min="4" max="4" width="9.140625" style="12" customWidth="1"/>
    <col min="5" max="5" width="13.140625" style="12" customWidth="1"/>
    <col min="6" max="6" width="23.42578125" style="12" customWidth="1"/>
    <col min="7" max="7" width="19.5703125" style="12" customWidth="1"/>
    <col min="8" max="8" width="18" style="12" customWidth="1"/>
    <col min="9" max="10" width="19.7109375" style="12" customWidth="1"/>
    <col min="11" max="11" width="15.7109375" style="12" customWidth="1"/>
    <col min="12" max="12" width="20.5703125" style="12" customWidth="1"/>
    <col min="13" max="13" width="26.42578125" style="12" customWidth="1"/>
    <col min="14" max="14" width="17.85546875" style="12" customWidth="1"/>
    <col min="15" max="15" width="20.28515625" style="12" customWidth="1"/>
    <col min="16" max="16" width="20.5703125" style="12" customWidth="1"/>
    <col min="17" max="17" width="9.140625" style="12" customWidth="1"/>
    <col min="18" max="18" width="15.42578125" style="12" customWidth="1"/>
    <col min="19" max="19" width="12.5703125" style="12" customWidth="1"/>
    <col min="20" max="26" width="9.140625" style="12" customWidth="1"/>
    <col min="27" max="27" width="6.7109375" style="12" customWidth="1"/>
    <col min="28" max="28" width="9.140625" style="12" customWidth="1"/>
    <col min="29" max="16384" width="9.140625" style="12"/>
  </cols>
  <sheetData>
    <row r="1" spans="1:20" ht="132.75" customHeight="1" thickBot="1" x14ac:dyDescent="0.4">
      <c r="A1" s="82" t="s">
        <v>132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20" ht="39.950000000000003" customHeight="1" thickBot="1" x14ac:dyDescent="0.3">
      <c r="A2" s="92" t="s">
        <v>133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4"/>
    </row>
    <row r="3" spans="1:20" ht="21" customHeight="1" thickBot="1" x14ac:dyDescent="0.3">
      <c r="A3" s="136" t="s">
        <v>134</v>
      </c>
      <c r="B3" s="83"/>
      <c r="C3" s="83"/>
      <c r="D3" s="83"/>
      <c r="E3" s="83"/>
      <c r="F3" s="137"/>
      <c r="G3" s="135" t="s">
        <v>135</v>
      </c>
      <c r="H3" s="83"/>
      <c r="I3" s="83"/>
      <c r="J3" s="83"/>
      <c r="K3" s="83"/>
      <c r="L3" s="84"/>
    </row>
    <row r="4" spans="1:20" ht="24.95" customHeight="1" x14ac:dyDescent="0.25">
      <c r="A4" s="85" t="s">
        <v>136</v>
      </c>
      <c r="B4" s="140"/>
      <c r="C4" s="132"/>
      <c r="D4" s="115"/>
      <c r="E4" s="115"/>
      <c r="F4" s="115"/>
      <c r="G4" s="13" t="s">
        <v>137</v>
      </c>
      <c r="H4" s="146"/>
      <c r="I4" s="103"/>
      <c r="J4" s="103"/>
      <c r="K4" s="103"/>
      <c r="L4" s="104"/>
      <c r="O4" s="14"/>
      <c r="R4" s="15"/>
      <c r="T4" s="16"/>
    </row>
    <row r="5" spans="1:20" ht="24.95" customHeight="1" x14ac:dyDescent="0.25">
      <c r="A5" s="141"/>
      <c r="B5" s="142"/>
      <c r="C5" s="133"/>
      <c r="D5" s="134"/>
      <c r="E5" s="134"/>
      <c r="F5" s="134"/>
      <c r="G5" s="17" t="s">
        <v>138</v>
      </c>
      <c r="H5" s="1"/>
      <c r="I5" s="95" t="s">
        <v>139</v>
      </c>
      <c r="J5" s="96"/>
      <c r="K5" s="97"/>
      <c r="L5" s="2"/>
      <c r="O5" s="14"/>
      <c r="R5" s="15"/>
      <c r="T5" s="16"/>
    </row>
    <row r="6" spans="1:20" ht="24.95" customHeight="1" x14ac:dyDescent="0.25">
      <c r="A6" s="101" t="s">
        <v>140</v>
      </c>
      <c r="B6" s="97"/>
      <c r="C6" s="89"/>
      <c r="D6" s="90"/>
      <c r="E6" s="90"/>
      <c r="F6" s="91"/>
      <c r="G6" s="18" t="s">
        <v>141</v>
      </c>
      <c r="H6" s="3"/>
      <c r="I6" s="19" t="s">
        <v>142</v>
      </c>
      <c r="J6" s="145"/>
      <c r="K6" s="90"/>
      <c r="L6" s="99"/>
      <c r="O6" s="14"/>
      <c r="T6" s="16"/>
    </row>
    <row r="7" spans="1:20" ht="24.95" customHeight="1" thickBot="1" x14ac:dyDescent="0.3">
      <c r="A7" s="138" t="s">
        <v>143</v>
      </c>
      <c r="B7" s="139"/>
      <c r="C7" s="147"/>
      <c r="D7" s="148"/>
      <c r="E7" s="149" t="str">
        <f>IF(C7="Mikro poduzeće"," ",
IF(C7="Malo poduzeće"," ",
IF(C7="Srednje poduzeće"," ",
IF(C7="Veliko poduzeće"," ","!!odaberite veličinu poduzeća!!"))))</f>
        <v>!!odaberite veličinu poduzeća!!</v>
      </c>
      <c r="F7" s="150"/>
      <c r="G7" s="20" t="s">
        <v>144</v>
      </c>
      <c r="H7" s="143"/>
      <c r="I7" s="118"/>
      <c r="J7" s="118"/>
      <c r="K7" s="118"/>
      <c r="L7" s="144"/>
      <c r="O7" s="14"/>
      <c r="T7" s="16"/>
    </row>
    <row r="8" spans="1:20" ht="24.95" customHeight="1" x14ac:dyDescent="0.25">
      <c r="A8" s="109" t="s">
        <v>145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86"/>
      <c r="O8" s="14"/>
      <c r="T8" s="16"/>
    </row>
    <row r="9" spans="1:20" s="21" customFormat="1" ht="24.95" customHeight="1" x14ac:dyDescent="0.25">
      <c r="A9" s="101" t="s">
        <v>146</v>
      </c>
      <c r="B9" s="97"/>
      <c r="C9" s="89"/>
      <c r="D9" s="90"/>
      <c r="E9" s="90"/>
      <c r="F9" s="91"/>
      <c r="G9" s="23" t="s">
        <v>147</v>
      </c>
      <c r="H9" s="108"/>
      <c r="I9" s="90"/>
      <c r="J9" s="90"/>
      <c r="K9" s="90"/>
      <c r="L9" s="91"/>
      <c r="O9" s="14"/>
      <c r="P9" s="12"/>
      <c r="T9" s="22"/>
    </row>
    <row r="10" spans="1:20" ht="24.95" customHeight="1" x14ac:dyDescent="0.25">
      <c r="A10" s="131" t="s">
        <v>148</v>
      </c>
      <c r="B10" s="97"/>
      <c r="C10" s="29"/>
      <c r="D10" s="113" t="s">
        <v>149</v>
      </c>
      <c r="E10" s="97"/>
      <c r="F10" s="28"/>
      <c r="G10" s="23" t="s">
        <v>150</v>
      </c>
      <c r="H10" s="30"/>
      <c r="I10" s="23" t="s">
        <v>151</v>
      </c>
      <c r="J10" s="30"/>
      <c r="K10" s="23" t="s">
        <v>152</v>
      </c>
      <c r="L10" s="31">
        <f>F10-H10+J10</f>
        <v>0</v>
      </c>
      <c r="O10" s="14"/>
      <c r="T10" s="16"/>
    </row>
    <row r="11" spans="1:20" ht="40.5" customHeight="1" thickBot="1" x14ac:dyDescent="0.3">
      <c r="A11" s="129" t="s">
        <v>153</v>
      </c>
      <c r="B11" s="130"/>
      <c r="C11" s="130"/>
      <c r="D11" s="130"/>
      <c r="E11" s="130"/>
      <c r="F11" s="88"/>
      <c r="G11" s="105"/>
      <c r="H11" s="106"/>
      <c r="I11" s="106"/>
      <c r="J11" s="106"/>
      <c r="K11" s="106"/>
      <c r="L11" s="107"/>
      <c r="O11" s="14"/>
      <c r="T11" s="16"/>
    </row>
    <row r="12" spans="1:20" ht="21" customHeight="1" thickBot="1" x14ac:dyDescent="0.3">
      <c r="A12" s="123" t="s">
        <v>154</v>
      </c>
      <c r="B12" s="124"/>
      <c r="C12" s="124"/>
      <c r="D12" s="124"/>
      <c r="E12" s="124"/>
      <c r="F12" s="125"/>
      <c r="G12" s="151" t="s">
        <v>155</v>
      </c>
      <c r="H12" s="124"/>
      <c r="I12" s="124"/>
      <c r="J12" s="124"/>
      <c r="K12" s="124"/>
      <c r="L12" s="125"/>
      <c r="O12" s="24"/>
      <c r="T12" s="16"/>
    </row>
    <row r="13" spans="1:20" ht="24.95" customHeight="1" x14ac:dyDescent="0.25">
      <c r="A13" s="85" t="s">
        <v>156</v>
      </c>
      <c r="B13" s="86"/>
      <c r="C13" s="102"/>
      <c r="D13" s="103"/>
      <c r="E13" s="103"/>
      <c r="F13" s="104"/>
      <c r="G13" s="13" t="s">
        <v>156</v>
      </c>
      <c r="H13" s="102"/>
      <c r="I13" s="103"/>
      <c r="J13" s="103"/>
      <c r="K13" s="103"/>
      <c r="L13" s="104"/>
      <c r="O13" s="25"/>
      <c r="T13" s="16"/>
    </row>
    <row r="14" spans="1:20" ht="24.95" customHeight="1" x14ac:dyDescent="0.25">
      <c r="A14" s="101" t="s">
        <v>157</v>
      </c>
      <c r="B14" s="97"/>
      <c r="C14" s="89"/>
      <c r="D14" s="90"/>
      <c r="E14" s="90"/>
      <c r="F14" s="91"/>
      <c r="G14" s="18" t="s">
        <v>157</v>
      </c>
      <c r="H14" s="89"/>
      <c r="I14" s="90"/>
      <c r="J14" s="90"/>
      <c r="K14" s="90"/>
      <c r="L14" s="91"/>
      <c r="O14" s="24"/>
      <c r="T14" s="16"/>
    </row>
    <row r="15" spans="1:20" ht="24.95" customHeight="1" x14ac:dyDescent="0.25">
      <c r="A15" s="101" t="s">
        <v>158</v>
      </c>
      <c r="B15" s="97"/>
      <c r="C15" s="89"/>
      <c r="D15" s="90"/>
      <c r="E15" s="90"/>
      <c r="F15" s="91"/>
      <c r="G15" s="18" t="s">
        <v>159</v>
      </c>
      <c r="H15" s="89"/>
      <c r="I15" s="90"/>
      <c r="J15" s="90"/>
      <c r="K15" s="90"/>
      <c r="L15" s="91"/>
      <c r="O15" s="24"/>
      <c r="T15" s="16"/>
    </row>
    <row r="16" spans="1:20" ht="24.95" customHeight="1" thickBot="1" x14ac:dyDescent="0.3">
      <c r="A16" s="87" t="s">
        <v>160</v>
      </c>
      <c r="B16" s="88"/>
      <c r="C16" s="111"/>
      <c r="D16" s="106"/>
      <c r="E16" s="106"/>
      <c r="F16" s="112"/>
      <c r="G16" s="26" t="s">
        <v>161</v>
      </c>
      <c r="H16" s="111"/>
      <c r="I16" s="106"/>
      <c r="J16" s="106"/>
      <c r="K16" s="106"/>
      <c r="L16" s="112"/>
      <c r="O16" s="24"/>
      <c r="T16" s="16"/>
    </row>
    <row r="17" spans="1:20" ht="24.95" customHeight="1" thickBot="1" x14ac:dyDescent="0.3">
      <c r="A17" s="100" t="s">
        <v>162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4"/>
      <c r="O17" s="24"/>
      <c r="T17" s="16"/>
    </row>
    <row r="18" spans="1:20" ht="24.95" customHeight="1" x14ac:dyDescent="0.25">
      <c r="A18" s="85" t="s">
        <v>156</v>
      </c>
      <c r="B18" s="86"/>
      <c r="C18" s="102"/>
      <c r="D18" s="103"/>
      <c r="E18" s="103"/>
      <c r="F18" s="104"/>
      <c r="G18" s="85" t="s">
        <v>156</v>
      </c>
      <c r="H18" s="86"/>
      <c r="I18" s="102"/>
      <c r="J18" s="103"/>
      <c r="K18" s="103"/>
      <c r="L18" s="104"/>
      <c r="O18" s="24"/>
      <c r="T18" s="16"/>
    </row>
    <row r="19" spans="1:20" ht="24.95" customHeight="1" x14ac:dyDescent="0.25">
      <c r="A19" s="101" t="s">
        <v>157</v>
      </c>
      <c r="B19" s="97"/>
      <c r="C19" s="89"/>
      <c r="D19" s="90"/>
      <c r="E19" s="90"/>
      <c r="F19" s="91"/>
      <c r="G19" s="101" t="s">
        <v>157</v>
      </c>
      <c r="H19" s="97"/>
      <c r="I19" s="89"/>
      <c r="J19" s="90"/>
      <c r="K19" s="90"/>
      <c r="L19" s="91"/>
      <c r="O19" s="24"/>
      <c r="T19" s="16"/>
    </row>
    <row r="20" spans="1:20" ht="24.95" customHeight="1" x14ac:dyDescent="0.25">
      <c r="A20" s="101" t="s">
        <v>158</v>
      </c>
      <c r="B20" s="97"/>
      <c r="C20" s="89"/>
      <c r="D20" s="90"/>
      <c r="E20" s="90"/>
      <c r="F20" s="91"/>
      <c r="G20" s="101" t="s">
        <v>158</v>
      </c>
      <c r="H20" s="97"/>
      <c r="I20" s="89"/>
      <c r="J20" s="90"/>
      <c r="K20" s="90"/>
      <c r="L20" s="91"/>
      <c r="O20" s="24"/>
      <c r="T20" s="16"/>
    </row>
    <row r="21" spans="1:20" ht="24.95" customHeight="1" thickBot="1" x14ac:dyDescent="0.3">
      <c r="A21" s="87" t="s">
        <v>160</v>
      </c>
      <c r="B21" s="88"/>
      <c r="C21" s="111"/>
      <c r="D21" s="106"/>
      <c r="E21" s="106"/>
      <c r="F21" s="112"/>
      <c r="G21" s="87" t="s">
        <v>160</v>
      </c>
      <c r="H21" s="88"/>
      <c r="I21" s="111"/>
      <c r="J21" s="106"/>
      <c r="K21" s="106"/>
      <c r="L21" s="112"/>
      <c r="O21" s="24"/>
      <c r="T21" s="16"/>
    </row>
    <row r="22" spans="1:20" ht="21" customHeight="1" thickBot="1" x14ac:dyDescent="0.3">
      <c r="A22" s="100" t="s">
        <v>162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4"/>
      <c r="O22" s="24"/>
      <c r="T22" s="16"/>
    </row>
    <row r="23" spans="1:20" ht="21" customHeight="1" x14ac:dyDescent="0.25">
      <c r="A23" s="85" t="s">
        <v>156</v>
      </c>
      <c r="B23" s="86"/>
      <c r="C23" s="102"/>
      <c r="D23" s="103"/>
      <c r="E23" s="103"/>
      <c r="F23" s="104"/>
      <c r="G23" s="85" t="s">
        <v>156</v>
      </c>
      <c r="H23" s="86"/>
      <c r="I23" s="102"/>
      <c r="J23" s="103"/>
      <c r="K23" s="103"/>
      <c r="L23" s="104"/>
      <c r="O23" s="24"/>
      <c r="T23" s="16"/>
    </row>
    <row r="24" spans="1:20" ht="21" customHeight="1" x14ac:dyDescent="0.25">
      <c r="A24" s="101" t="s">
        <v>157</v>
      </c>
      <c r="B24" s="97"/>
      <c r="C24" s="89"/>
      <c r="D24" s="90"/>
      <c r="E24" s="90"/>
      <c r="F24" s="91"/>
      <c r="G24" s="101" t="s">
        <v>157</v>
      </c>
      <c r="H24" s="97"/>
      <c r="I24" s="89"/>
      <c r="J24" s="90"/>
      <c r="K24" s="90"/>
      <c r="L24" s="91"/>
      <c r="O24" s="24"/>
      <c r="T24" s="16"/>
    </row>
    <row r="25" spans="1:20" ht="21" customHeight="1" x14ac:dyDescent="0.25">
      <c r="A25" s="101" t="s">
        <v>158</v>
      </c>
      <c r="B25" s="97"/>
      <c r="C25" s="89"/>
      <c r="D25" s="90"/>
      <c r="E25" s="90"/>
      <c r="F25" s="91"/>
      <c r="G25" s="101" t="s">
        <v>158</v>
      </c>
      <c r="H25" s="97"/>
      <c r="I25" s="89"/>
      <c r="J25" s="90"/>
      <c r="K25" s="90"/>
      <c r="L25" s="91"/>
      <c r="O25" s="24"/>
      <c r="T25" s="16"/>
    </row>
    <row r="26" spans="1:20" ht="21" customHeight="1" thickBot="1" x14ac:dyDescent="0.3">
      <c r="A26" s="87" t="s">
        <v>160</v>
      </c>
      <c r="B26" s="88"/>
      <c r="C26" s="111"/>
      <c r="D26" s="106"/>
      <c r="E26" s="106"/>
      <c r="F26" s="112"/>
      <c r="G26" s="87" t="s">
        <v>160</v>
      </c>
      <c r="H26" s="88"/>
      <c r="I26" s="111"/>
      <c r="J26" s="106"/>
      <c r="K26" s="106"/>
      <c r="L26" s="112"/>
      <c r="O26" s="24"/>
      <c r="T26" s="16"/>
    </row>
    <row r="27" spans="1:20" ht="21" customHeight="1" thickBot="1" x14ac:dyDescent="0.3">
      <c r="A27" s="100" t="s">
        <v>162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4"/>
      <c r="O27" s="24"/>
      <c r="T27" s="16"/>
    </row>
    <row r="28" spans="1:20" ht="24.95" customHeight="1" x14ac:dyDescent="0.25">
      <c r="A28" s="85" t="s">
        <v>156</v>
      </c>
      <c r="B28" s="86"/>
      <c r="C28" s="127"/>
      <c r="D28" s="103"/>
      <c r="E28" s="103"/>
      <c r="F28" s="128"/>
      <c r="G28" s="85" t="s">
        <v>156</v>
      </c>
      <c r="H28" s="86"/>
      <c r="I28" s="127"/>
      <c r="J28" s="103"/>
      <c r="K28" s="103"/>
      <c r="L28" s="128"/>
      <c r="O28" s="24"/>
      <c r="T28" s="16"/>
    </row>
    <row r="29" spans="1:20" ht="24.95" customHeight="1" x14ac:dyDescent="0.25">
      <c r="A29" s="101" t="s">
        <v>157</v>
      </c>
      <c r="B29" s="97"/>
      <c r="C29" s="98"/>
      <c r="D29" s="90"/>
      <c r="E29" s="90"/>
      <c r="F29" s="99"/>
      <c r="G29" s="101" t="s">
        <v>157</v>
      </c>
      <c r="H29" s="97"/>
      <c r="I29" s="98"/>
      <c r="J29" s="90"/>
      <c r="K29" s="90"/>
      <c r="L29" s="99"/>
      <c r="M29" s="27"/>
      <c r="N29" s="27"/>
      <c r="O29" s="24"/>
      <c r="Q29" s="27"/>
      <c r="R29" s="27"/>
      <c r="S29" s="27"/>
      <c r="T29" s="16"/>
    </row>
    <row r="30" spans="1:20" ht="24.95" customHeight="1" x14ac:dyDescent="0.25">
      <c r="A30" s="101" t="s">
        <v>158</v>
      </c>
      <c r="B30" s="97"/>
      <c r="C30" s="98"/>
      <c r="D30" s="90"/>
      <c r="E30" s="90"/>
      <c r="F30" s="99"/>
      <c r="G30" s="101" t="s">
        <v>158</v>
      </c>
      <c r="H30" s="97"/>
      <c r="I30" s="98"/>
      <c r="J30" s="90"/>
      <c r="K30" s="90"/>
      <c r="L30" s="99"/>
      <c r="M30" s="27"/>
      <c r="N30" s="27"/>
      <c r="Q30" s="27"/>
      <c r="R30" s="27"/>
      <c r="S30" s="27"/>
      <c r="T30" s="16"/>
    </row>
    <row r="31" spans="1:20" ht="24.95" customHeight="1" thickBot="1" x14ac:dyDescent="0.3">
      <c r="A31" s="87" t="s">
        <v>160</v>
      </c>
      <c r="B31" s="88"/>
      <c r="C31" s="126"/>
      <c r="D31" s="106"/>
      <c r="E31" s="106"/>
      <c r="F31" s="107"/>
      <c r="G31" s="87" t="s">
        <v>160</v>
      </c>
      <c r="H31" s="88"/>
      <c r="I31" s="126"/>
      <c r="J31" s="106"/>
      <c r="K31" s="106"/>
      <c r="L31" s="107"/>
      <c r="M31" s="27"/>
      <c r="N31" s="27"/>
      <c r="O31" s="27"/>
      <c r="Q31" s="27"/>
      <c r="R31" s="27"/>
      <c r="S31" s="27"/>
      <c r="T31" s="16"/>
    </row>
    <row r="32" spans="1:20" ht="24.95" customHeight="1" x14ac:dyDescent="0.25">
      <c r="A32" s="114" t="s">
        <v>163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6"/>
      <c r="M32" s="27"/>
      <c r="N32" s="27"/>
      <c r="O32" s="27"/>
      <c r="Q32" s="27"/>
      <c r="R32" s="27"/>
      <c r="S32" s="27"/>
      <c r="T32" s="16"/>
    </row>
    <row r="33" spans="1:20" ht="24.95" customHeight="1" x14ac:dyDescent="0.25">
      <c r="A33" s="117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9"/>
      <c r="M33" s="27"/>
      <c r="N33" s="27"/>
      <c r="O33" s="27"/>
      <c r="Q33" s="27"/>
      <c r="R33" s="27"/>
      <c r="S33" s="27"/>
      <c r="T33" s="16"/>
    </row>
    <row r="34" spans="1:20" ht="24.95" customHeight="1" x14ac:dyDescent="0.25">
      <c r="A34" s="117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9"/>
      <c r="M34" s="27"/>
      <c r="N34" s="27"/>
      <c r="O34" s="27"/>
      <c r="Q34" s="27"/>
      <c r="R34" s="27"/>
      <c r="S34" s="27"/>
      <c r="T34" s="16"/>
    </row>
    <row r="35" spans="1:20" ht="24.95" customHeight="1" x14ac:dyDescent="0.25">
      <c r="A35" s="117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9"/>
      <c r="M35" s="27"/>
      <c r="N35" s="27"/>
      <c r="O35" s="27"/>
      <c r="Q35" s="27"/>
      <c r="R35" s="27"/>
      <c r="S35" s="27"/>
      <c r="T35" s="16"/>
    </row>
    <row r="36" spans="1:20" ht="9.75" customHeight="1" x14ac:dyDescent="0.25">
      <c r="A36" s="117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9"/>
      <c r="M36" s="27"/>
      <c r="N36" s="27"/>
      <c r="O36" s="27"/>
      <c r="Q36" s="27"/>
      <c r="R36" s="27"/>
      <c r="S36" s="27"/>
      <c r="T36" s="16"/>
    </row>
    <row r="37" spans="1:20" ht="22.5" customHeight="1" thickBot="1" x14ac:dyDescent="0.3">
      <c r="A37" s="120"/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2"/>
      <c r="M37" s="27"/>
      <c r="N37" s="27"/>
      <c r="O37" s="27"/>
      <c r="Q37" s="27"/>
      <c r="R37" s="27"/>
      <c r="S37" s="27"/>
      <c r="T37" s="16"/>
    </row>
  </sheetData>
  <sheetProtection algorithmName="SHA-512" hashValue="0EkVEHVJ01/ztUtLoTEK9sLp9B6pZSvfahLUYdWXNscJ/cq2/wk7eMXLNaLf1AlHOoaidRGB9VeKw4qTi8hXSw==" saltValue="PJZZCaVpJoiY3raAbpcNkw==" spinCount="100000" sheet="1" selectLockedCells="1"/>
  <mergeCells count="89">
    <mergeCell ref="C4:F5"/>
    <mergeCell ref="G3:L3"/>
    <mergeCell ref="G23:H23"/>
    <mergeCell ref="A3:F3"/>
    <mergeCell ref="C13:F13"/>
    <mergeCell ref="A7:B7"/>
    <mergeCell ref="C6:F6"/>
    <mergeCell ref="C15:F15"/>
    <mergeCell ref="A19:B19"/>
    <mergeCell ref="A4:B5"/>
    <mergeCell ref="H7:L7"/>
    <mergeCell ref="J6:L6"/>
    <mergeCell ref="H4:L4"/>
    <mergeCell ref="C7:D7"/>
    <mergeCell ref="E7:F7"/>
    <mergeCell ref="G12:L12"/>
    <mergeCell ref="A11:F11"/>
    <mergeCell ref="A10:B10"/>
    <mergeCell ref="I28:L28"/>
    <mergeCell ref="C9:F9"/>
    <mergeCell ref="C24:F24"/>
    <mergeCell ref="G18:H18"/>
    <mergeCell ref="I26:L26"/>
    <mergeCell ref="C26:F26"/>
    <mergeCell ref="I25:L25"/>
    <mergeCell ref="G20:H20"/>
    <mergeCell ref="I18:L18"/>
    <mergeCell ref="G21:H21"/>
    <mergeCell ref="I21:L21"/>
    <mergeCell ref="A15:B15"/>
    <mergeCell ref="C31:F31"/>
    <mergeCell ref="I23:L23"/>
    <mergeCell ref="A24:B24"/>
    <mergeCell ref="C23:F23"/>
    <mergeCell ref="A20:B20"/>
    <mergeCell ref="A28:B28"/>
    <mergeCell ref="A30:B30"/>
    <mergeCell ref="I20:L20"/>
    <mergeCell ref="I29:L29"/>
    <mergeCell ref="C28:F28"/>
    <mergeCell ref="A29:B29"/>
    <mergeCell ref="A32:L37"/>
    <mergeCell ref="A12:F12"/>
    <mergeCell ref="A27:L27"/>
    <mergeCell ref="G28:H28"/>
    <mergeCell ref="G30:H30"/>
    <mergeCell ref="G29:H29"/>
    <mergeCell ref="I31:L31"/>
    <mergeCell ref="C30:F30"/>
    <mergeCell ref="C14:F14"/>
    <mergeCell ref="A26:B26"/>
    <mergeCell ref="G24:H24"/>
    <mergeCell ref="H16:L16"/>
    <mergeCell ref="G26:H26"/>
    <mergeCell ref="G25:H25"/>
    <mergeCell ref="I24:L24"/>
    <mergeCell ref="I19:L19"/>
    <mergeCell ref="A6:B6"/>
    <mergeCell ref="H9:L9"/>
    <mergeCell ref="A16:B16"/>
    <mergeCell ref="A25:B25"/>
    <mergeCell ref="G19:H19"/>
    <mergeCell ref="A8:L8"/>
    <mergeCell ref="A17:L17"/>
    <mergeCell ref="A18:B18"/>
    <mergeCell ref="C16:F16"/>
    <mergeCell ref="C25:F25"/>
    <mergeCell ref="H15:L15"/>
    <mergeCell ref="C21:F21"/>
    <mergeCell ref="C18:F18"/>
    <mergeCell ref="A9:B9"/>
    <mergeCell ref="D10:E10"/>
    <mergeCell ref="C19:F19"/>
    <mergeCell ref="A1:L1"/>
    <mergeCell ref="A13:B13"/>
    <mergeCell ref="G31:H31"/>
    <mergeCell ref="H14:L14"/>
    <mergeCell ref="A31:B31"/>
    <mergeCell ref="A2:L2"/>
    <mergeCell ref="I5:K5"/>
    <mergeCell ref="I30:L30"/>
    <mergeCell ref="A22:L22"/>
    <mergeCell ref="A21:B21"/>
    <mergeCell ref="C20:F20"/>
    <mergeCell ref="C29:F29"/>
    <mergeCell ref="A14:B14"/>
    <mergeCell ref="A23:B23"/>
    <mergeCell ref="H13:L13"/>
    <mergeCell ref="G11:L11"/>
  </mergeCells>
  <conditionalFormatting sqref="M29:M37">
    <cfRule type="notContainsBlanks" dxfId="4" priority="11">
      <formula>LEN(TRIM(M29))&gt;0</formula>
    </cfRule>
  </conditionalFormatting>
  <dataValidations count="3">
    <dataValidation type="textLength" operator="equal" allowBlank="1" showInputMessage="1" showErrorMessage="1" errorTitle="Krivo upisan IBAN" error="IBAN se sastoji od 21 znakova" sqref="H9:L9" xr:uid="{00000000-0002-0000-0100-000000000000}">
      <formula1>21</formula1>
    </dataValidation>
    <dataValidation type="textLength" operator="equal" allowBlank="1" showInputMessage="1" showErrorMessage="1" errorTitle="UPOZORENJE" error="Poštanski broj se sastoji od 5 znamenki" sqref="H6" xr:uid="{00000000-0002-0000-0100-000001000000}">
      <formula1>5</formula1>
    </dataValidation>
    <dataValidation type="textLength" operator="equal" allowBlank="1" showInputMessage="1" showErrorMessage="1" errorTitle="UPOZORENJE" error="OIB broj sastoji se od 11 znakova" sqref="C6:F6 C15:F15 C20:F20 C25:F25 C30:F30 I20:L20 I25:L25 I30:L30" xr:uid="{00000000-0002-0000-0100-000002000000}">
      <formula1>11</formula1>
    </dataValidation>
  </dataValidations>
  <pageMargins left="0.51181102362204722" right="0.51181102362204722" top="0.35433070866141742" bottom="0.35433070866141742" header="0.31496062992125978" footer="0.31496062992125978"/>
  <pageSetup paperSize="9" scale="69" fitToHeight="0" orientation="landscape" r:id="rId1"/>
  <headerFooter>
    <oddHeader>&amp;R&amp;"Times New Roman"&amp;1 &amp;K1557B7 Stupanj klasifikacije: SLUŽBENO#_x000D_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9FD1F03-12A3-40C5-9516-C8F5A4046219}">
          <x14:formula1>
            <xm:f>sys!$A$1:$A$4</xm:f>
          </x14:formula1>
          <xm:sqref>C7:D7</xm:sqref>
        </x14:dataValidation>
        <x14:dataValidation type="list" allowBlank="1" showInputMessage="1" showErrorMessage="1" xr:uid="{D69BF2E1-5013-43B9-9A53-DE276618C5B1}">
          <x14:formula1>
            <xm:f>sys!$C$24:$C$26</xm:f>
          </x14:formula1>
          <xm:sqref>G11:L11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pageSetUpPr fitToPage="1"/>
  </sheetPr>
  <dimension ref="A1:X32"/>
  <sheetViews>
    <sheetView view="pageBreakPreview" topLeftCell="A2" zoomScale="85" zoomScaleNormal="85" zoomScaleSheetLayoutView="85" workbookViewId="0">
      <selection activeCell="B5" sqref="B5"/>
    </sheetView>
  </sheetViews>
  <sheetFormatPr defaultColWidth="9.140625" defaultRowHeight="15" x14ac:dyDescent="0.25"/>
  <cols>
    <col min="1" max="1" width="5.85546875" style="24" customWidth="1"/>
    <col min="2" max="2" width="17.7109375" style="12" customWidth="1"/>
    <col min="3" max="3" width="38.42578125" style="12" customWidth="1"/>
    <col min="4" max="5" width="16.7109375" style="12" customWidth="1"/>
    <col min="6" max="6" width="11.5703125" style="12" customWidth="1"/>
    <col min="7" max="10" width="20.85546875" style="12" customWidth="1"/>
    <col min="11" max="11" width="12.28515625" style="12" customWidth="1"/>
    <col min="12" max="12" width="11.7109375" style="12" customWidth="1"/>
    <col min="13" max="13" width="6" style="12" customWidth="1"/>
    <col min="14" max="14" width="6.7109375" style="12" hidden="1" customWidth="1"/>
    <col min="15" max="15" width="9.28515625" style="12" hidden="1" customWidth="1"/>
    <col min="16" max="16" width="11.85546875" style="12" hidden="1" customWidth="1"/>
    <col min="17" max="17" width="10.42578125" style="12" hidden="1" customWidth="1"/>
    <col min="18" max="18" width="10.85546875" style="12" hidden="1" customWidth="1"/>
    <col min="19" max="19" width="57.42578125" style="12" hidden="1" customWidth="1"/>
    <col min="20" max="20" width="16.5703125" style="12" hidden="1" customWidth="1"/>
    <col min="21" max="21" width="20.140625" style="12" hidden="1" customWidth="1"/>
    <col min="22" max="22" width="18" style="12" hidden="1" customWidth="1"/>
    <col min="23" max="27" width="9.140625" style="12" customWidth="1"/>
    <col min="28" max="28" width="6.7109375" style="12" customWidth="1"/>
    <col min="29" max="29" width="9.140625" style="12" customWidth="1"/>
    <col min="30" max="16384" width="9.140625" style="12"/>
  </cols>
  <sheetData>
    <row r="1" spans="1:24" ht="132.75" customHeight="1" thickBot="1" x14ac:dyDescent="0.4">
      <c r="A1" s="153" t="s">
        <v>164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24" ht="39.950000000000003" customHeight="1" thickBot="1" x14ac:dyDescent="0.3">
      <c r="A2" s="92" t="s">
        <v>165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4"/>
    </row>
    <row r="3" spans="1:24" s="61" customFormat="1" ht="33.75" customHeight="1" thickBot="1" x14ac:dyDescent="0.3">
      <c r="A3" s="159" t="s">
        <v>166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4"/>
      <c r="M3" s="12"/>
      <c r="N3" s="58"/>
      <c r="O3" s="58"/>
      <c r="P3" s="59"/>
      <c r="Q3" s="59"/>
      <c r="R3" s="58"/>
      <c r="S3" s="58"/>
      <c r="T3" s="58"/>
      <c r="U3" s="60"/>
      <c r="V3" s="59"/>
      <c r="W3" s="59"/>
      <c r="X3" s="59"/>
    </row>
    <row r="4" spans="1:24" ht="77.25" customHeight="1" x14ac:dyDescent="0.25">
      <c r="A4" s="62" t="s">
        <v>167</v>
      </c>
      <c r="B4" s="63" t="s">
        <v>168</v>
      </c>
      <c r="C4" s="64" t="s">
        <v>19</v>
      </c>
      <c r="D4" s="64" t="s">
        <v>169</v>
      </c>
      <c r="E4" s="64" t="s">
        <v>16</v>
      </c>
      <c r="F4" s="64" t="s">
        <v>170</v>
      </c>
      <c r="G4" s="65" t="s">
        <v>171</v>
      </c>
      <c r="H4" s="65" t="s">
        <v>172</v>
      </c>
      <c r="I4" s="65" t="s">
        <v>173</v>
      </c>
      <c r="J4" s="64" t="s">
        <v>174</v>
      </c>
      <c r="K4" s="156" t="str">
        <f>IF(sys!A6=1,"Iznos zatraženih sredstava potpore [EUR]","!!odaberite veličinu poduzeća!!")</f>
        <v>!!odaberite veličinu poduzeća!!</v>
      </c>
      <c r="L4" s="157"/>
      <c r="N4" s="27"/>
      <c r="O4" s="66"/>
      <c r="Q4" s="67" t="s">
        <v>175</v>
      </c>
      <c r="R4" s="68" t="s">
        <v>176</v>
      </c>
      <c r="S4" s="68" t="s">
        <v>175</v>
      </c>
      <c r="T4" s="69" t="s">
        <v>177</v>
      </c>
      <c r="U4" s="69" t="s">
        <v>178</v>
      </c>
      <c r="V4" s="69" t="s">
        <v>179</v>
      </c>
    </row>
    <row r="5" spans="1:24" ht="24.95" customHeight="1" x14ac:dyDescent="0.25">
      <c r="A5" s="57">
        <v>1</v>
      </c>
      <c r="B5" s="56"/>
      <c r="C5" s="56"/>
      <c r="D5" s="80"/>
      <c r="E5" s="80"/>
      <c r="F5" s="56"/>
      <c r="G5" s="79">
        <v>0</v>
      </c>
      <c r="H5" s="53">
        <f t="shared" ref="H5:H24" si="0">F5*G5</f>
        <v>0</v>
      </c>
      <c r="I5" s="53">
        <f t="shared" ref="I5:I24" si="1">P5</f>
        <v>0</v>
      </c>
      <c r="J5" s="54" t="e">
        <f t="shared" ref="J5:J24" si="2">K5/I5</f>
        <v>#DIV/0!</v>
      </c>
      <c r="K5" s="163">
        <f t="shared" ref="K5:K24" si="3">IF(P5*O5&gt;9000*F5,9000*F5,P5*O5)</f>
        <v>0</v>
      </c>
      <c r="L5" s="97"/>
      <c r="N5" s="27"/>
      <c r="O5" s="32">
        <f>IF('Osnovni podaci'!$C$7="Mikro poduzeće",0.5,
IF('Osnovni podaci'!$C$7="Malo poduzeće",0.5,
IF('Osnovni podaci'!$C$7="Srednje poduzeće",0.4,
IF('Osnovni podaci'!$C$7="Veliko poduzeće",0.3,))))</f>
        <v>0</v>
      </c>
      <c r="P5" s="70">
        <f>IF('Osnovni podaci'!$C$7="Mikro poduzeće",'Troškovnik provedbe Projekta'!H5,V5)</f>
        <v>0</v>
      </c>
      <c r="Q5" s="71">
        <f t="shared" ref="Q5:Q24" si="4">IF(D5&lt;5000,D5,5000)</f>
        <v>0</v>
      </c>
      <c r="R5" s="71">
        <f t="shared" ref="R5:R24" si="5">IF(E5&lt;3500,E5,3500)</f>
        <v>0</v>
      </c>
      <c r="S5" s="72">
        <f t="shared" ref="S5:S24" si="6">IF(B5="M1 kategorija",B5&amp;"|"&amp;C5&amp;"|"&amp;Q5,
IF(B5="N1 kategorija",B5&amp;"|"&amp;C5&amp;"|"&amp;R5,1))</f>
        <v>1</v>
      </c>
      <c r="T5" s="73">
        <f>IF(S5=1,0,VLOOKUP('Troškovnik provedbe Projekta'!S5,sys!$M$3:$N$59,2,TRUE))</f>
        <v>0</v>
      </c>
      <c r="U5" s="73">
        <f t="shared" ref="U5:U24" si="7">G5-T5</f>
        <v>0</v>
      </c>
      <c r="V5" s="73">
        <f t="shared" ref="V5:V24" si="8">U5*F5</f>
        <v>0</v>
      </c>
    </row>
    <row r="6" spans="1:24" ht="24.95" customHeight="1" x14ac:dyDescent="0.25">
      <c r="A6" s="57">
        <v>2</v>
      </c>
      <c r="B6" s="56"/>
      <c r="C6" s="56"/>
      <c r="D6" s="80"/>
      <c r="E6" s="80"/>
      <c r="F6" s="56"/>
      <c r="G6" s="79">
        <v>0</v>
      </c>
      <c r="H6" s="53">
        <f t="shared" si="0"/>
        <v>0</v>
      </c>
      <c r="I6" s="53">
        <f t="shared" si="1"/>
        <v>0</v>
      </c>
      <c r="J6" s="55" t="e">
        <f t="shared" si="2"/>
        <v>#DIV/0!</v>
      </c>
      <c r="K6" s="154">
        <f t="shared" si="3"/>
        <v>0</v>
      </c>
      <c r="L6" s="155"/>
      <c r="M6" s="27"/>
      <c r="N6" s="27"/>
      <c r="O6" s="32">
        <f>IF('Osnovni podaci'!$C$7="Mikro poduzeće",0.5,
IF('Osnovni podaci'!$C$7="Malo poduzeće",0.5,
IF('Osnovni podaci'!$C$7="Srednje poduzeće",0.4,
IF('Osnovni podaci'!$C$7="Veliko poduzeće",0.3,))))</f>
        <v>0</v>
      </c>
      <c r="P6" s="70">
        <f>IF('Osnovni podaci'!$C$7="Mikro poduzeće",'Troškovnik provedbe Projekta'!H6,V6)</f>
        <v>0</v>
      </c>
      <c r="Q6" s="71">
        <f t="shared" si="4"/>
        <v>0</v>
      </c>
      <c r="R6" s="71">
        <f t="shared" si="5"/>
        <v>0</v>
      </c>
      <c r="S6" s="72">
        <f t="shared" si="6"/>
        <v>1</v>
      </c>
      <c r="T6" s="73">
        <f>IF(S6=1,0,VLOOKUP('Troškovnik provedbe Projekta'!S6,sys!$M$3:$N$59,2,TRUE))</f>
        <v>0</v>
      </c>
      <c r="U6" s="73">
        <f t="shared" si="7"/>
        <v>0</v>
      </c>
      <c r="V6" s="73">
        <f t="shared" si="8"/>
        <v>0</v>
      </c>
    </row>
    <row r="7" spans="1:24" ht="24.95" customHeight="1" x14ac:dyDescent="0.25">
      <c r="A7" s="57">
        <v>3</v>
      </c>
      <c r="B7" s="56"/>
      <c r="C7" s="56"/>
      <c r="D7" s="80"/>
      <c r="E7" s="80"/>
      <c r="F7" s="56"/>
      <c r="G7" s="79">
        <v>0</v>
      </c>
      <c r="H7" s="53">
        <f t="shared" si="0"/>
        <v>0</v>
      </c>
      <c r="I7" s="53">
        <f t="shared" si="1"/>
        <v>0</v>
      </c>
      <c r="J7" s="55" t="e">
        <f t="shared" si="2"/>
        <v>#DIV/0!</v>
      </c>
      <c r="K7" s="154">
        <f t="shared" si="3"/>
        <v>0</v>
      </c>
      <c r="L7" s="155"/>
      <c r="M7" s="27"/>
      <c r="N7" s="27"/>
      <c r="O7" s="32">
        <f>IF('Osnovni podaci'!$C$7="Mikro poduzeće",0.5,
IF('Osnovni podaci'!$C$7="Malo poduzeće",0.5,
IF('Osnovni podaci'!$C$7="Srednje poduzeće",0.4,
IF('Osnovni podaci'!$C$7="Veliko poduzeće",0.3,))))</f>
        <v>0</v>
      </c>
      <c r="P7" s="70">
        <f>IF('Osnovni podaci'!$C$7="Mikro poduzeće",'Troškovnik provedbe Projekta'!H7,V7)</f>
        <v>0</v>
      </c>
      <c r="Q7" s="71">
        <f t="shared" si="4"/>
        <v>0</v>
      </c>
      <c r="R7" s="71">
        <f t="shared" si="5"/>
        <v>0</v>
      </c>
      <c r="S7" s="72">
        <f t="shared" si="6"/>
        <v>1</v>
      </c>
      <c r="T7" s="73">
        <f>IF(S7=1,0,VLOOKUP('Troškovnik provedbe Projekta'!S7,sys!$M$3:$N$59,2,TRUE))</f>
        <v>0</v>
      </c>
      <c r="U7" s="73">
        <f t="shared" si="7"/>
        <v>0</v>
      </c>
      <c r="V7" s="73">
        <f t="shared" si="8"/>
        <v>0</v>
      </c>
    </row>
    <row r="8" spans="1:24" ht="24.95" customHeight="1" x14ac:dyDescent="0.25">
      <c r="A8" s="57">
        <v>4</v>
      </c>
      <c r="B8" s="56"/>
      <c r="C8" s="56"/>
      <c r="D8" s="80"/>
      <c r="E8" s="80"/>
      <c r="F8" s="56"/>
      <c r="G8" s="79">
        <v>0</v>
      </c>
      <c r="H8" s="53">
        <f t="shared" si="0"/>
        <v>0</v>
      </c>
      <c r="I8" s="53">
        <f t="shared" si="1"/>
        <v>0</v>
      </c>
      <c r="J8" s="55" t="e">
        <f t="shared" si="2"/>
        <v>#DIV/0!</v>
      </c>
      <c r="K8" s="154">
        <f t="shared" si="3"/>
        <v>0</v>
      </c>
      <c r="L8" s="155"/>
      <c r="M8" s="27"/>
      <c r="N8" s="27"/>
      <c r="O8" s="32">
        <f>IF('Osnovni podaci'!$C$7="Mikro poduzeće",0.5,
IF('Osnovni podaci'!$C$7="Malo poduzeće",0.5,
IF('Osnovni podaci'!$C$7="Srednje poduzeće",0.4,
IF('Osnovni podaci'!$C$7="Veliko poduzeće",0.3,))))</f>
        <v>0</v>
      </c>
      <c r="P8" s="70">
        <f>IF('Osnovni podaci'!$C$7="Mikro poduzeće",'Troškovnik provedbe Projekta'!H8,V8)</f>
        <v>0</v>
      </c>
      <c r="Q8" s="71">
        <f t="shared" si="4"/>
        <v>0</v>
      </c>
      <c r="R8" s="71">
        <f t="shared" si="5"/>
        <v>0</v>
      </c>
      <c r="S8" s="72">
        <f t="shared" si="6"/>
        <v>1</v>
      </c>
      <c r="T8" s="73">
        <f>IF(S8=1,0,VLOOKUP('Troškovnik provedbe Projekta'!S8,sys!$M$3:$N$59,2,TRUE))</f>
        <v>0</v>
      </c>
      <c r="U8" s="73">
        <f t="shared" si="7"/>
        <v>0</v>
      </c>
      <c r="V8" s="73">
        <f t="shared" si="8"/>
        <v>0</v>
      </c>
    </row>
    <row r="9" spans="1:24" ht="24.95" customHeight="1" x14ac:dyDescent="0.25">
      <c r="A9" s="57">
        <v>5</v>
      </c>
      <c r="B9" s="56"/>
      <c r="C9" s="56"/>
      <c r="D9" s="80"/>
      <c r="E9" s="80"/>
      <c r="F9" s="56"/>
      <c r="G9" s="79">
        <v>0</v>
      </c>
      <c r="H9" s="53">
        <f t="shared" si="0"/>
        <v>0</v>
      </c>
      <c r="I9" s="53">
        <f t="shared" si="1"/>
        <v>0</v>
      </c>
      <c r="J9" s="55" t="e">
        <f t="shared" si="2"/>
        <v>#DIV/0!</v>
      </c>
      <c r="K9" s="154">
        <f t="shared" si="3"/>
        <v>0</v>
      </c>
      <c r="L9" s="155"/>
      <c r="M9" s="27"/>
      <c r="N9" s="27"/>
      <c r="O9" s="32">
        <f>IF('Osnovni podaci'!$C$7="Mikro poduzeće",0.5,
IF('Osnovni podaci'!$C$7="Malo poduzeće",0.5,
IF('Osnovni podaci'!$C$7="Srednje poduzeće",0.4,
IF('Osnovni podaci'!$C$7="Veliko poduzeće",0.3,))))</f>
        <v>0</v>
      </c>
      <c r="P9" s="70">
        <f>IF('Osnovni podaci'!$C$7="Mikro poduzeće",'Troškovnik provedbe Projekta'!H9,V9)</f>
        <v>0</v>
      </c>
      <c r="Q9" s="71">
        <f t="shared" si="4"/>
        <v>0</v>
      </c>
      <c r="R9" s="71">
        <f t="shared" si="5"/>
        <v>0</v>
      </c>
      <c r="S9" s="72">
        <f t="shared" si="6"/>
        <v>1</v>
      </c>
      <c r="T9" s="73">
        <f>IF(S9=1,0,VLOOKUP('Troškovnik provedbe Projekta'!S9,sys!$M$3:$N$59,2,TRUE))</f>
        <v>0</v>
      </c>
      <c r="U9" s="73">
        <f t="shared" si="7"/>
        <v>0</v>
      </c>
      <c r="V9" s="73">
        <f t="shared" si="8"/>
        <v>0</v>
      </c>
    </row>
    <row r="10" spans="1:24" ht="24.95" customHeight="1" x14ac:dyDescent="0.25">
      <c r="A10" s="57">
        <v>6</v>
      </c>
      <c r="B10" s="56"/>
      <c r="C10" s="56"/>
      <c r="D10" s="80"/>
      <c r="E10" s="80"/>
      <c r="F10" s="56"/>
      <c r="G10" s="79">
        <v>0</v>
      </c>
      <c r="H10" s="53">
        <f t="shared" si="0"/>
        <v>0</v>
      </c>
      <c r="I10" s="53">
        <f t="shared" si="1"/>
        <v>0</v>
      </c>
      <c r="J10" s="55" t="e">
        <f t="shared" si="2"/>
        <v>#DIV/0!</v>
      </c>
      <c r="K10" s="154">
        <f t="shared" si="3"/>
        <v>0</v>
      </c>
      <c r="L10" s="155"/>
      <c r="M10" s="27"/>
      <c r="N10" s="27"/>
      <c r="O10" s="32">
        <f>IF('Osnovni podaci'!$C$7="Mikro poduzeće",0.5,
IF('Osnovni podaci'!$C$7="Malo poduzeće",0.5,
IF('Osnovni podaci'!$C$7="Srednje poduzeće",0.4,
IF('Osnovni podaci'!$C$7="Veliko poduzeće",0.3,))))</f>
        <v>0</v>
      </c>
      <c r="P10" s="70">
        <f>IF('Osnovni podaci'!$C$7="Mikro poduzeće",'Troškovnik provedbe Projekta'!H10,V10)</f>
        <v>0</v>
      </c>
      <c r="Q10" s="71">
        <f t="shared" si="4"/>
        <v>0</v>
      </c>
      <c r="R10" s="71">
        <f t="shared" si="5"/>
        <v>0</v>
      </c>
      <c r="S10" s="72">
        <f t="shared" si="6"/>
        <v>1</v>
      </c>
      <c r="T10" s="73">
        <f>IF(S10=1,0,VLOOKUP('Troškovnik provedbe Projekta'!S10,sys!$M$3:$N$59,2,TRUE))</f>
        <v>0</v>
      </c>
      <c r="U10" s="73">
        <f t="shared" si="7"/>
        <v>0</v>
      </c>
      <c r="V10" s="73">
        <f t="shared" si="8"/>
        <v>0</v>
      </c>
    </row>
    <row r="11" spans="1:24" ht="24.95" customHeight="1" x14ac:dyDescent="0.25">
      <c r="A11" s="57">
        <v>7</v>
      </c>
      <c r="B11" s="56"/>
      <c r="C11" s="56"/>
      <c r="D11" s="80"/>
      <c r="E11" s="80"/>
      <c r="F11" s="56"/>
      <c r="G11" s="79">
        <v>0</v>
      </c>
      <c r="H11" s="53">
        <f t="shared" si="0"/>
        <v>0</v>
      </c>
      <c r="I11" s="53">
        <f t="shared" si="1"/>
        <v>0</v>
      </c>
      <c r="J11" s="55" t="e">
        <f t="shared" si="2"/>
        <v>#DIV/0!</v>
      </c>
      <c r="K11" s="154">
        <f t="shared" si="3"/>
        <v>0</v>
      </c>
      <c r="L11" s="155"/>
      <c r="M11" s="27"/>
      <c r="N11" s="27"/>
      <c r="O11" s="32">
        <f>IF('Osnovni podaci'!$C$7="Mikro poduzeće",0.5,
IF('Osnovni podaci'!$C$7="Malo poduzeće",0.5,
IF('Osnovni podaci'!$C$7="Srednje poduzeće",0.4,
IF('Osnovni podaci'!$C$7="Veliko poduzeće",0.3,))))</f>
        <v>0</v>
      </c>
      <c r="P11" s="70">
        <f>IF('Osnovni podaci'!$C$7="Mikro poduzeće",'Troškovnik provedbe Projekta'!H11,V11)</f>
        <v>0</v>
      </c>
      <c r="Q11" s="71">
        <f t="shared" si="4"/>
        <v>0</v>
      </c>
      <c r="R11" s="71">
        <f t="shared" si="5"/>
        <v>0</v>
      </c>
      <c r="S11" s="72">
        <f t="shared" si="6"/>
        <v>1</v>
      </c>
      <c r="T11" s="73">
        <f>IF(S11=1,0,VLOOKUP('Troškovnik provedbe Projekta'!S11,sys!$M$3:$N$59,2,TRUE))</f>
        <v>0</v>
      </c>
      <c r="U11" s="73">
        <f t="shared" si="7"/>
        <v>0</v>
      </c>
      <c r="V11" s="73">
        <f t="shared" si="8"/>
        <v>0</v>
      </c>
    </row>
    <row r="12" spans="1:24" ht="24.95" customHeight="1" x14ac:dyDescent="0.25">
      <c r="A12" s="57">
        <v>8</v>
      </c>
      <c r="B12" s="56"/>
      <c r="C12" s="56"/>
      <c r="D12" s="80"/>
      <c r="E12" s="80"/>
      <c r="F12" s="56"/>
      <c r="G12" s="79">
        <v>0</v>
      </c>
      <c r="H12" s="53">
        <f t="shared" si="0"/>
        <v>0</v>
      </c>
      <c r="I12" s="53">
        <f t="shared" si="1"/>
        <v>0</v>
      </c>
      <c r="J12" s="55" t="e">
        <f t="shared" si="2"/>
        <v>#DIV/0!</v>
      </c>
      <c r="K12" s="154">
        <f t="shared" si="3"/>
        <v>0</v>
      </c>
      <c r="L12" s="155"/>
      <c r="M12" s="27"/>
      <c r="N12" s="27"/>
      <c r="O12" s="32">
        <f>IF('Osnovni podaci'!$C$7="Mikro poduzeće",0.5,
IF('Osnovni podaci'!$C$7="Malo poduzeće",0.5,
IF('Osnovni podaci'!$C$7="Srednje poduzeće",0.4,
IF('Osnovni podaci'!$C$7="Veliko poduzeće",0.3,))))</f>
        <v>0</v>
      </c>
      <c r="P12" s="70">
        <f>IF('Osnovni podaci'!$C$7="Mikro poduzeće",'Troškovnik provedbe Projekta'!H12,V12)</f>
        <v>0</v>
      </c>
      <c r="Q12" s="71">
        <f t="shared" si="4"/>
        <v>0</v>
      </c>
      <c r="R12" s="71">
        <f t="shared" si="5"/>
        <v>0</v>
      </c>
      <c r="S12" s="72">
        <f t="shared" si="6"/>
        <v>1</v>
      </c>
      <c r="T12" s="73">
        <f>IF(S12=1,0,VLOOKUP('Troškovnik provedbe Projekta'!S12,sys!$M$3:$N$59,2,TRUE))</f>
        <v>0</v>
      </c>
      <c r="U12" s="73">
        <f t="shared" si="7"/>
        <v>0</v>
      </c>
      <c r="V12" s="73">
        <f t="shared" si="8"/>
        <v>0</v>
      </c>
    </row>
    <row r="13" spans="1:24" ht="24.95" customHeight="1" x14ac:dyDescent="0.25">
      <c r="A13" s="57">
        <v>9</v>
      </c>
      <c r="B13" s="56"/>
      <c r="C13" s="56"/>
      <c r="D13" s="80"/>
      <c r="E13" s="80"/>
      <c r="F13" s="56"/>
      <c r="G13" s="79">
        <v>0</v>
      </c>
      <c r="H13" s="53">
        <f t="shared" si="0"/>
        <v>0</v>
      </c>
      <c r="I13" s="53">
        <f t="shared" si="1"/>
        <v>0</v>
      </c>
      <c r="J13" s="55" t="e">
        <f t="shared" si="2"/>
        <v>#DIV/0!</v>
      </c>
      <c r="K13" s="154">
        <f t="shared" si="3"/>
        <v>0</v>
      </c>
      <c r="L13" s="155"/>
      <c r="M13" s="27"/>
      <c r="N13" s="27"/>
      <c r="O13" s="32">
        <f>IF('Osnovni podaci'!$C$7="Mikro poduzeće",0.5,
IF('Osnovni podaci'!$C$7="Malo poduzeće",0.5,
IF('Osnovni podaci'!$C$7="Srednje poduzeće",0.4,
IF('Osnovni podaci'!$C$7="Veliko poduzeće",0.3,))))</f>
        <v>0</v>
      </c>
      <c r="P13" s="70">
        <f>IF('Osnovni podaci'!$C$7="Mikro poduzeće",'Troškovnik provedbe Projekta'!H13,V13)</f>
        <v>0</v>
      </c>
      <c r="Q13" s="71">
        <f t="shared" si="4"/>
        <v>0</v>
      </c>
      <c r="R13" s="71">
        <f t="shared" si="5"/>
        <v>0</v>
      </c>
      <c r="S13" s="72">
        <f t="shared" si="6"/>
        <v>1</v>
      </c>
      <c r="T13" s="73">
        <f>IF(S13=1,0,VLOOKUP('Troškovnik provedbe Projekta'!S13,sys!$M$3:$N$59,2,TRUE))</f>
        <v>0</v>
      </c>
      <c r="U13" s="73">
        <f t="shared" si="7"/>
        <v>0</v>
      </c>
      <c r="V13" s="73">
        <f t="shared" si="8"/>
        <v>0</v>
      </c>
    </row>
    <row r="14" spans="1:24" ht="24.95" customHeight="1" x14ac:dyDescent="0.25">
      <c r="A14" s="57">
        <v>10</v>
      </c>
      <c r="B14" s="56"/>
      <c r="C14" s="56"/>
      <c r="D14" s="80"/>
      <c r="E14" s="80"/>
      <c r="F14" s="56"/>
      <c r="G14" s="79">
        <v>0</v>
      </c>
      <c r="H14" s="53">
        <f t="shared" si="0"/>
        <v>0</v>
      </c>
      <c r="I14" s="53">
        <f t="shared" si="1"/>
        <v>0</v>
      </c>
      <c r="J14" s="55" t="e">
        <f t="shared" si="2"/>
        <v>#DIV/0!</v>
      </c>
      <c r="K14" s="154">
        <f t="shared" si="3"/>
        <v>0</v>
      </c>
      <c r="L14" s="155"/>
      <c r="M14" s="27"/>
      <c r="N14" s="27"/>
      <c r="O14" s="32">
        <f>IF('Osnovni podaci'!$C$7="Mikro poduzeće",0.5,
IF('Osnovni podaci'!$C$7="Malo poduzeće",0.5,
IF('Osnovni podaci'!$C$7="Srednje poduzeće",0.4,
IF('Osnovni podaci'!$C$7="Veliko poduzeće",0.3,))))</f>
        <v>0</v>
      </c>
      <c r="P14" s="70">
        <f>IF('Osnovni podaci'!$C$7="Mikro poduzeće",'Troškovnik provedbe Projekta'!H14,V14)</f>
        <v>0</v>
      </c>
      <c r="Q14" s="71">
        <f t="shared" si="4"/>
        <v>0</v>
      </c>
      <c r="R14" s="71">
        <f t="shared" si="5"/>
        <v>0</v>
      </c>
      <c r="S14" s="72">
        <f t="shared" si="6"/>
        <v>1</v>
      </c>
      <c r="T14" s="73">
        <f>IF(S14=1,0,VLOOKUP('Troškovnik provedbe Projekta'!S14,sys!$M$3:$N$59,2,TRUE))</f>
        <v>0</v>
      </c>
      <c r="U14" s="73">
        <f t="shared" si="7"/>
        <v>0</v>
      </c>
      <c r="V14" s="73">
        <f t="shared" si="8"/>
        <v>0</v>
      </c>
    </row>
    <row r="15" spans="1:24" ht="24.95" customHeight="1" x14ac:dyDescent="0.25">
      <c r="A15" s="57">
        <v>11</v>
      </c>
      <c r="B15" s="56"/>
      <c r="C15" s="56"/>
      <c r="D15" s="80"/>
      <c r="E15" s="80"/>
      <c r="F15" s="56"/>
      <c r="G15" s="79">
        <v>0</v>
      </c>
      <c r="H15" s="53">
        <f t="shared" si="0"/>
        <v>0</v>
      </c>
      <c r="I15" s="53">
        <f t="shared" si="1"/>
        <v>0</v>
      </c>
      <c r="J15" s="55" t="e">
        <f t="shared" si="2"/>
        <v>#DIV/0!</v>
      </c>
      <c r="K15" s="154">
        <f t="shared" si="3"/>
        <v>0</v>
      </c>
      <c r="L15" s="155"/>
      <c r="M15" s="27"/>
      <c r="N15" s="27"/>
      <c r="O15" s="32">
        <f>IF('Osnovni podaci'!$C$7="Mikro poduzeće",0.5,
IF('Osnovni podaci'!$C$7="Malo poduzeće",0.5,
IF('Osnovni podaci'!$C$7="Srednje poduzeće",0.4,
IF('Osnovni podaci'!$C$7="Veliko poduzeće",0.3,))))</f>
        <v>0</v>
      </c>
      <c r="P15" s="70">
        <f>IF('Osnovni podaci'!$C$7="Mikro poduzeće",'Troškovnik provedbe Projekta'!H15,V15)</f>
        <v>0</v>
      </c>
      <c r="Q15" s="71">
        <f t="shared" si="4"/>
        <v>0</v>
      </c>
      <c r="R15" s="71">
        <f t="shared" si="5"/>
        <v>0</v>
      </c>
      <c r="S15" s="72">
        <f t="shared" si="6"/>
        <v>1</v>
      </c>
      <c r="T15" s="73">
        <f>IF(S15=1,0,VLOOKUP('Troškovnik provedbe Projekta'!S15,sys!$M$3:$N$59,2,TRUE))</f>
        <v>0</v>
      </c>
      <c r="U15" s="73">
        <f t="shared" si="7"/>
        <v>0</v>
      </c>
      <c r="V15" s="73">
        <f t="shared" si="8"/>
        <v>0</v>
      </c>
    </row>
    <row r="16" spans="1:24" ht="24.95" customHeight="1" x14ac:dyDescent="0.25">
      <c r="A16" s="57">
        <v>12</v>
      </c>
      <c r="B16" s="56"/>
      <c r="C16" s="56"/>
      <c r="D16" s="80"/>
      <c r="E16" s="80"/>
      <c r="F16" s="56"/>
      <c r="G16" s="79">
        <v>0</v>
      </c>
      <c r="H16" s="53">
        <f t="shared" si="0"/>
        <v>0</v>
      </c>
      <c r="I16" s="53">
        <f t="shared" si="1"/>
        <v>0</v>
      </c>
      <c r="J16" s="55" t="e">
        <f t="shared" si="2"/>
        <v>#DIV/0!</v>
      </c>
      <c r="K16" s="154">
        <f t="shared" si="3"/>
        <v>0</v>
      </c>
      <c r="L16" s="155"/>
      <c r="M16" s="27"/>
      <c r="N16" s="27"/>
      <c r="O16" s="32">
        <f>IF('Osnovni podaci'!$C$7="Mikro poduzeće",0.5,
IF('Osnovni podaci'!$C$7="Malo poduzeće",0.5,
IF('Osnovni podaci'!$C$7="Srednje poduzeće",0.4,
IF('Osnovni podaci'!$C$7="Veliko poduzeće",0.3,))))</f>
        <v>0</v>
      </c>
      <c r="P16" s="70">
        <f>IF('Osnovni podaci'!$C$7="Mikro poduzeće",'Troškovnik provedbe Projekta'!H16,V16)</f>
        <v>0</v>
      </c>
      <c r="Q16" s="71">
        <f t="shared" si="4"/>
        <v>0</v>
      </c>
      <c r="R16" s="71">
        <f t="shared" si="5"/>
        <v>0</v>
      </c>
      <c r="S16" s="72">
        <f t="shared" si="6"/>
        <v>1</v>
      </c>
      <c r="T16" s="73">
        <f>IF(S16=1,0,VLOOKUP('Troškovnik provedbe Projekta'!S16,sys!$M$3:$N$59,2,TRUE))</f>
        <v>0</v>
      </c>
      <c r="U16" s="73">
        <f t="shared" si="7"/>
        <v>0</v>
      </c>
      <c r="V16" s="73">
        <f t="shared" si="8"/>
        <v>0</v>
      </c>
    </row>
    <row r="17" spans="1:22" ht="24.95" customHeight="1" x14ac:dyDescent="0.25">
      <c r="A17" s="57">
        <v>13</v>
      </c>
      <c r="B17" s="56"/>
      <c r="C17" s="56"/>
      <c r="D17" s="80"/>
      <c r="E17" s="80"/>
      <c r="F17" s="56"/>
      <c r="G17" s="79">
        <v>0</v>
      </c>
      <c r="H17" s="53">
        <f t="shared" si="0"/>
        <v>0</v>
      </c>
      <c r="I17" s="53">
        <f t="shared" si="1"/>
        <v>0</v>
      </c>
      <c r="J17" s="55" t="e">
        <f t="shared" si="2"/>
        <v>#DIV/0!</v>
      </c>
      <c r="K17" s="154">
        <f t="shared" si="3"/>
        <v>0</v>
      </c>
      <c r="L17" s="155"/>
      <c r="M17" s="27"/>
      <c r="N17" s="27"/>
      <c r="O17" s="32">
        <f>IF('Osnovni podaci'!$C$7="Mikro poduzeće",0.5,
IF('Osnovni podaci'!$C$7="Malo poduzeće",0.5,
IF('Osnovni podaci'!$C$7="Srednje poduzeće",0.4,
IF('Osnovni podaci'!$C$7="Veliko poduzeće",0.3,))))</f>
        <v>0</v>
      </c>
      <c r="P17" s="70">
        <f>IF('Osnovni podaci'!$C$7="Mikro poduzeće",'Troškovnik provedbe Projekta'!H17,V17)</f>
        <v>0</v>
      </c>
      <c r="Q17" s="71">
        <f t="shared" si="4"/>
        <v>0</v>
      </c>
      <c r="R17" s="71">
        <f t="shared" si="5"/>
        <v>0</v>
      </c>
      <c r="S17" s="72">
        <f t="shared" si="6"/>
        <v>1</v>
      </c>
      <c r="T17" s="73">
        <f>IF(S17=1,0,VLOOKUP('Troškovnik provedbe Projekta'!S17,sys!$M$3:$N$59,2,TRUE))</f>
        <v>0</v>
      </c>
      <c r="U17" s="73">
        <f t="shared" si="7"/>
        <v>0</v>
      </c>
      <c r="V17" s="73">
        <f t="shared" si="8"/>
        <v>0</v>
      </c>
    </row>
    <row r="18" spans="1:22" ht="24.95" customHeight="1" x14ac:dyDescent="0.25">
      <c r="A18" s="57">
        <v>14</v>
      </c>
      <c r="B18" s="56"/>
      <c r="C18" s="56"/>
      <c r="D18" s="80"/>
      <c r="E18" s="80"/>
      <c r="F18" s="56"/>
      <c r="G18" s="79">
        <v>0</v>
      </c>
      <c r="H18" s="53">
        <f t="shared" si="0"/>
        <v>0</v>
      </c>
      <c r="I18" s="53">
        <f t="shared" si="1"/>
        <v>0</v>
      </c>
      <c r="J18" s="55" t="e">
        <f t="shared" si="2"/>
        <v>#DIV/0!</v>
      </c>
      <c r="K18" s="154">
        <f t="shared" si="3"/>
        <v>0</v>
      </c>
      <c r="L18" s="155"/>
      <c r="M18" s="27"/>
      <c r="N18" s="27"/>
      <c r="O18" s="32">
        <f>IF('Osnovni podaci'!$C$7="Mikro poduzeće",0.5,
IF('Osnovni podaci'!$C$7="Malo poduzeće",0.5,
IF('Osnovni podaci'!$C$7="Srednje poduzeće",0.4,
IF('Osnovni podaci'!$C$7="Veliko poduzeće",0.3,))))</f>
        <v>0</v>
      </c>
      <c r="P18" s="70">
        <f>IF('Osnovni podaci'!$C$7="Mikro poduzeće",'Troškovnik provedbe Projekta'!H18,V18)</f>
        <v>0</v>
      </c>
      <c r="Q18" s="71">
        <f t="shared" si="4"/>
        <v>0</v>
      </c>
      <c r="R18" s="71">
        <f t="shared" si="5"/>
        <v>0</v>
      </c>
      <c r="S18" s="72">
        <f t="shared" si="6"/>
        <v>1</v>
      </c>
      <c r="T18" s="73">
        <f>IF(S18=1,0,VLOOKUP('Troškovnik provedbe Projekta'!S18,sys!$M$3:$N$59,2,TRUE))</f>
        <v>0</v>
      </c>
      <c r="U18" s="73">
        <f t="shared" si="7"/>
        <v>0</v>
      </c>
      <c r="V18" s="73">
        <f t="shared" si="8"/>
        <v>0</v>
      </c>
    </row>
    <row r="19" spans="1:22" ht="24.95" customHeight="1" x14ac:dyDescent="0.25">
      <c r="A19" s="75">
        <v>15</v>
      </c>
      <c r="B19" s="56"/>
      <c r="C19" s="56"/>
      <c r="D19" s="80"/>
      <c r="E19" s="80"/>
      <c r="F19" s="56"/>
      <c r="G19" s="79">
        <v>0</v>
      </c>
      <c r="H19" s="76">
        <f t="shared" si="0"/>
        <v>0</v>
      </c>
      <c r="I19" s="76">
        <f t="shared" si="1"/>
        <v>0</v>
      </c>
      <c r="J19" s="55" t="e">
        <f t="shared" si="2"/>
        <v>#DIV/0!</v>
      </c>
      <c r="K19" s="154">
        <f t="shared" si="3"/>
        <v>0</v>
      </c>
      <c r="L19" s="155"/>
      <c r="M19" s="27"/>
      <c r="N19" s="27"/>
      <c r="O19" s="32">
        <f>IF('Osnovni podaci'!$C$7="Mikro poduzeće",0.5,
IF('Osnovni podaci'!$C$7="Malo poduzeće",0.5,
IF('Osnovni podaci'!$C$7="Srednje poduzeće",0.4,
IF('Osnovni podaci'!$C$7="Veliko poduzeće",0.3,))))</f>
        <v>0</v>
      </c>
      <c r="P19" s="70">
        <f>IF('Osnovni podaci'!$C$7="Mikro poduzeće",'Troškovnik provedbe Projekta'!H19,V19)</f>
        <v>0</v>
      </c>
      <c r="Q19" s="71">
        <f t="shared" si="4"/>
        <v>0</v>
      </c>
      <c r="R19" s="71">
        <f t="shared" si="5"/>
        <v>0</v>
      </c>
      <c r="S19" s="72">
        <f t="shared" si="6"/>
        <v>1</v>
      </c>
      <c r="T19" s="73">
        <f>IF(S19=1,0,VLOOKUP('Troškovnik provedbe Projekta'!S19,sys!$M$3:$N$59,2,TRUE))</f>
        <v>0</v>
      </c>
      <c r="U19" s="73">
        <f t="shared" si="7"/>
        <v>0</v>
      </c>
      <c r="V19" s="73">
        <f t="shared" si="8"/>
        <v>0</v>
      </c>
    </row>
    <row r="20" spans="1:22" ht="24.95" customHeight="1" x14ac:dyDescent="0.25">
      <c r="A20" s="75">
        <v>16</v>
      </c>
      <c r="B20" s="56"/>
      <c r="C20" s="56"/>
      <c r="D20" s="80"/>
      <c r="E20" s="80"/>
      <c r="F20" s="56"/>
      <c r="G20" s="79">
        <v>0</v>
      </c>
      <c r="H20" s="76">
        <f t="shared" si="0"/>
        <v>0</v>
      </c>
      <c r="I20" s="76">
        <f t="shared" si="1"/>
        <v>0</v>
      </c>
      <c r="J20" s="55" t="e">
        <f t="shared" si="2"/>
        <v>#DIV/0!</v>
      </c>
      <c r="K20" s="154">
        <f t="shared" si="3"/>
        <v>0</v>
      </c>
      <c r="L20" s="155"/>
      <c r="M20" s="27"/>
      <c r="N20" s="27"/>
      <c r="O20" s="32">
        <f>IF('Osnovni podaci'!$C$7="Mikro poduzeće",0.5,
IF('Osnovni podaci'!$C$7="Malo poduzeće",0.5,
IF('Osnovni podaci'!$C$7="Srednje poduzeće",0.4,
IF('Osnovni podaci'!$C$7="Veliko poduzeće",0.3,))))</f>
        <v>0</v>
      </c>
      <c r="P20" s="70">
        <f>IF('Osnovni podaci'!$C$7="Mikro poduzeće",'Troškovnik provedbe Projekta'!H20,V20)</f>
        <v>0</v>
      </c>
      <c r="Q20" s="71">
        <f t="shared" si="4"/>
        <v>0</v>
      </c>
      <c r="R20" s="71">
        <f t="shared" si="5"/>
        <v>0</v>
      </c>
      <c r="S20" s="72">
        <f t="shared" si="6"/>
        <v>1</v>
      </c>
      <c r="T20" s="73">
        <f>IF(S20=1,0,VLOOKUP('Troškovnik provedbe Projekta'!S20,sys!$M$3:$N$59,2,TRUE))</f>
        <v>0</v>
      </c>
      <c r="U20" s="73">
        <f t="shared" si="7"/>
        <v>0</v>
      </c>
      <c r="V20" s="73">
        <f t="shared" si="8"/>
        <v>0</v>
      </c>
    </row>
    <row r="21" spans="1:22" ht="24.95" customHeight="1" x14ac:dyDescent="0.25">
      <c r="A21" s="75">
        <v>17</v>
      </c>
      <c r="B21" s="56"/>
      <c r="C21" s="56"/>
      <c r="D21" s="80"/>
      <c r="E21" s="80"/>
      <c r="F21" s="56"/>
      <c r="G21" s="79">
        <v>0</v>
      </c>
      <c r="H21" s="76">
        <f t="shared" si="0"/>
        <v>0</v>
      </c>
      <c r="I21" s="76">
        <f t="shared" si="1"/>
        <v>0</v>
      </c>
      <c r="J21" s="55" t="e">
        <f t="shared" si="2"/>
        <v>#DIV/0!</v>
      </c>
      <c r="K21" s="154">
        <f t="shared" si="3"/>
        <v>0</v>
      </c>
      <c r="L21" s="155"/>
      <c r="M21" s="27"/>
      <c r="N21" s="27"/>
      <c r="O21" s="32">
        <f>IF('Osnovni podaci'!$C$7="Mikro poduzeće",0.5,
IF('Osnovni podaci'!$C$7="Malo poduzeće",0.5,
IF('Osnovni podaci'!$C$7="Srednje poduzeće",0.4,
IF('Osnovni podaci'!$C$7="Veliko poduzeće",0.3,))))</f>
        <v>0</v>
      </c>
      <c r="P21" s="70">
        <f>IF('Osnovni podaci'!$C$7="Mikro poduzeće",'Troškovnik provedbe Projekta'!H21,V21)</f>
        <v>0</v>
      </c>
      <c r="Q21" s="71">
        <f t="shared" si="4"/>
        <v>0</v>
      </c>
      <c r="R21" s="71">
        <f t="shared" si="5"/>
        <v>0</v>
      </c>
      <c r="S21" s="72">
        <f t="shared" si="6"/>
        <v>1</v>
      </c>
      <c r="T21" s="73">
        <f>IF(S21=1,0,VLOOKUP('Troškovnik provedbe Projekta'!S21,sys!$M$3:$N$59,2,TRUE))</f>
        <v>0</v>
      </c>
      <c r="U21" s="73">
        <f t="shared" si="7"/>
        <v>0</v>
      </c>
      <c r="V21" s="73">
        <f t="shared" si="8"/>
        <v>0</v>
      </c>
    </row>
    <row r="22" spans="1:22" ht="24.95" customHeight="1" x14ac:dyDescent="0.25">
      <c r="A22" s="75">
        <v>18</v>
      </c>
      <c r="B22" s="56"/>
      <c r="C22" s="56"/>
      <c r="D22" s="80"/>
      <c r="E22" s="80"/>
      <c r="F22" s="56"/>
      <c r="G22" s="79">
        <v>0</v>
      </c>
      <c r="H22" s="76">
        <f t="shared" si="0"/>
        <v>0</v>
      </c>
      <c r="I22" s="76">
        <f t="shared" si="1"/>
        <v>0</v>
      </c>
      <c r="J22" s="55" t="e">
        <f t="shared" si="2"/>
        <v>#DIV/0!</v>
      </c>
      <c r="K22" s="154">
        <f t="shared" si="3"/>
        <v>0</v>
      </c>
      <c r="L22" s="155"/>
      <c r="M22" s="27"/>
      <c r="N22" s="27"/>
      <c r="O22" s="32">
        <f>IF('Osnovni podaci'!$C$7="Mikro poduzeće",0.5,
IF('Osnovni podaci'!$C$7="Malo poduzeće",0.5,
IF('Osnovni podaci'!$C$7="Srednje poduzeće",0.4,
IF('Osnovni podaci'!$C$7="Veliko poduzeće",0.3,))))</f>
        <v>0</v>
      </c>
      <c r="P22" s="70">
        <f>IF('Osnovni podaci'!$C$7="Mikro poduzeće",'Troškovnik provedbe Projekta'!H22,V22)</f>
        <v>0</v>
      </c>
      <c r="Q22" s="71">
        <f t="shared" si="4"/>
        <v>0</v>
      </c>
      <c r="R22" s="71">
        <f t="shared" si="5"/>
        <v>0</v>
      </c>
      <c r="S22" s="72">
        <f t="shared" si="6"/>
        <v>1</v>
      </c>
      <c r="T22" s="73">
        <f>IF(S22=1,0,VLOOKUP('Troškovnik provedbe Projekta'!S22,sys!$M$3:$N$59,2,TRUE))</f>
        <v>0</v>
      </c>
      <c r="U22" s="73">
        <f t="shared" si="7"/>
        <v>0</v>
      </c>
      <c r="V22" s="73">
        <f t="shared" si="8"/>
        <v>0</v>
      </c>
    </row>
    <row r="23" spans="1:22" ht="24.95" customHeight="1" x14ac:dyDescent="0.25">
      <c r="A23" s="75">
        <v>19</v>
      </c>
      <c r="B23" s="56"/>
      <c r="C23" s="56"/>
      <c r="D23" s="80"/>
      <c r="E23" s="80"/>
      <c r="F23" s="56"/>
      <c r="G23" s="79">
        <v>0</v>
      </c>
      <c r="H23" s="76">
        <f t="shared" si="0"/>
        <v>0</v>
      </c>
      <c r="I23" s="76">
        <f t="shared" si="1"/>
        <v>0</v>
      </c>
      <c r="J23" s="55" t="e">
        <f t="shared" si="2"/>
        <v>#DIV/0!</v>
      </c>
      <c r="K23" s="154">
        <f t="shared" si="3"/>
        <v>0</v>
      </c>
      <c r="L23" s="155"/>
      <c r="M23" s="27"/>
      <c r="N23" s="27"/>
      <c r="O23" s="32">
        <f>IF('Osnovni podaci'!$C$7="Mikro poduzeće",0.5,
IF('Osnovni podaci'!$C$7="Malo poduzeće",0.5,
IF('Osnovni podaci'!$C$7="Srednje poduzeće",0.4,
IF('Osnovni podaci'!$C$7="Veliko poduzeće",0.3,))))</f>
        <v>0</v>
      </c>
      <c r="P23" s="70">
        <f>IF('Osnovni podaci'!$C$7="Mikro poduzeće",'Troškovnik provedbe Projekta'!H23,V23)</f>
        <v>0</v>
      </c>
      <c r="Q23" s="71">
        <f t="shared" si="4"/>
        <v>0</v>
      </c>
      <c r="R23" s="71">
        <f t="shared" si="5"/>
        <v>0</v>
      </c>
      <c r="S23" s="72">
        <f t="shared" si="6"/>
        <v>1</v>
      </c>
      <c r="T23" s="73">
        <f>IF(S23=1,0,VLOOKUP('Troškovnik provedbe Projekta'!S23,sys!$M$3:$N$59,2,TRUE))</f>
        <v>0</v>
      </c>
      <c r="U23" s="73">
        <f t="shared" si="7"/>
        <v>0</v>
      </c>
      <c r="V23" s="73">
        <f t="shared" si="8"/>
        <v>0</v>
      </c>
    </row>
    <row r="24" spans="1:22" ht="24.95" customHeight="1" thickBot="1" x14ac:dyDescent="0.3">
      <c r="A24" s="57">
        <v>20</v>
      </c>
      <c r="B24" s="56"/>
      <c r="C24" s="56"/>
      <c r="D24" s="80"/>
      <c r="E24" s="80"/>
      <c r="F24" s="56"/>
      <c r="G24" s="79">
        <v>0</v>
      </c>
      <c r="H24" s="53">
        <f t="shared" si="0"/>
        <v>0</v>
      </c>
      <c r="I24" s="53">
        <f t="shared" si="1"/>
        <v>0</v>
      </c>
      <c r="J24" s="55" t="e">
        <f t="shared" si="2"/>
        <v>#DIV/0!</v>
      </c>
      <c r="K24" s="161">
        <f t="shared" si="3"/>
        <v>0</v>
      </c>
      <c r="L24" s="162"/>
      <c r="M24" s="27"/>
      <c r="N24" s="27"/>
      <c r="O24" s="32">
        <f>IF('Osnovni podaci'!$C$7="Mikro poduzeće",0.5,
IF('Osnovni podaci'!$C$7="Malo poduzeće",0.5,
IF('Osnovni podaci'!$C$7="Srednje poduzeće",0.4,
IF('Osnovni podaci'!$C$7="Veliko poduzeće",0.3,))))</f>
        <v>0</v>
      </c>
      <c r="P24" s="70">
        <f>IF('Osnovni podaci'!$C$7="Mikro poduzeće",'Troškovnik provedbe Projekta'!H24,V24)</f>
        <v>0</v>
      </c>
      <c r="Q24" s="71">
        <f t="shared" si="4"/>
        <v>0</v>
      </c>
      <c r="R24" s="71">
        <f t="shared" si="5"/>
        <v>0</v>
      </c>
      <c r="S24" s="72">
        <f t="shared" si="6"/>
        <v>1</v>
      </c>
      <c r="T24" s="73">
        <f>IF(S24=1,0,VLOOKUP('Troškovnik provedbe Projekta'!S24,sys!$M$3:$N$59,2,TRUE))</f>
        <v>0</v>
      </c>
      <c r="U24" s="73">
        <f t="shared" si="7"/>
        <v>0</v>
      </c>
      <c r="V24" s="73">
        <f t="shared" si="8"/>
        <v>0</v>
      </c>
    </row>
    <row r="25" spans="1:22" ht="30.75" customHeight="1" thickBot="1" x14ac:dyDescent="0.3">
      <c r="A25" s="158" t="s">
        <v>180</v>
      </c>
      <c r="B25" s="83"/>
      <c r="C25" s="83"/>
      <c r="D25" s="83"/>
      <c r="E25" s="83"/>
      <c r="F25" s="77">
        <f>SUM(F5:F24)</f>
        <v>0</v>
      </c>
      <c r="G25" s="77"/>
      <c r="H25" s="77">
        <f>SUM(H5:H24)</f>
        <v>0</v>
      </c>
      <c r="I25" s="77">
        <f>SUM(I5:I24)</f>
        <v>0</v>
      </c>
      <c r="J25" s="78"/>
      <c r="K25" s="160">
        <f>SUM(K5:L24)</f>
        <v>0</v>
      </c>
      <c r="L25" s="84"/>
      <c r="M25" s="27"/>
      <c r="N25" s="27"/>
      <c r="O25" s="33"/>
      <c r="P25" s="74"/>
      <c r="Q25" s="74"/>
      <c r="R25" s="27"/>
      <c r="S25" s="27"/>
      <c r="T25" s="27"/>
      <c r="U25" s="16"/>
    </row>
    <row r="26" spans="1:22" ht="24.95" customHeight="1" x14ac:dyDescent="0.25">
      <c r="A26" s="152" t="s">
        <v>181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6"/>
      <c r="M26" s="27"/>
      <c r="N26" s="27"/>
      <c r="O26" s="27"/>
      <c r="R26" s="27"/>
      <c r="S26" s="27"/>
      <c r="T26" s="27"/>
      <c r="U26" s="16"/>
    </row>
    <row r="27" spans="1:22" ht="24.95" customHeight="1" x14ac:dyDescent="0.25">
      <c r="A27" s="117"/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9"/>
      <c r="M27" s="27"/>
      <c r="N27" s="27"/>
      <c r="O27" s="27"/>
      <c r="R27" s="27"/>
      <c r="S27" s="27"/>
      <c r="T27" s="27"/>
      <c r="U27" s="16"/>
    </row>
    <row r="28" spans="1:22" ht="24.95" customHeight="1" x14ac:dyDescent="0.25">
      <c r="A28" s="117"/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9"/>
      <c r="M28" s="27"/>
      <c r="N28" s="27"/>
      <c r="O28" s="27"/>
      <c r="R28" s="27"/>
      <c r="S28" s="27"/>
      <c r="T28" s="27"/>
      <c r="U28" s="16"/>
    </row>
    <row r="29" spans="1:22" ht="63.75" customHeight="1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9"/>
      <c r="M29" s="27"/>
      <c r="N29" s="27"/>
      <c r="O29" s="27"/>
      <c r="R29" s="27"/>
      <c r="S29" s="27"/>
      <c r="T29" s="27"/>
      <c r="U29" s="16"/>
    </row>
    <row r="30" spans="1:22" ht="24.95" customHeight="1" x14ac:dyDescent="0.25">
      <c r="A30" s="117"/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9"/>
      <c r="M30" s="27"/>
      <c r="N30" s="27"/>
      <c r="O30" s="27"/>
      <c r="R30" s="27"/>
      <c r="S30" s="27"/>
      <c r="T30" s="27"/>
      <c r="U30" s="16"/>
    </row>
    <row r="31" spans="1:22" ht="21" customHeight="1" thickBot="1" x14ac:dyDescent="0.3">
      <c r="A31" s="120"/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2"/>
      <c r="M31" s="27"/>
      <c r="N31" s="27"/>
      <c r="O31" s="27"/>
      <c r="R31" s="27"/>
      <c r="S31" s="27"/>
      <c r="T31" s="27"/>
      <c r="U31" s="16"/>
    </row>
    <row r="32" spans="1:22" ht="22.5" customHeight="1" x14ac:dyDescent="0.25">
      <c r="M32" s="27"/>
      <c r="N32" s="27"/>
      <c r="O32" s="27"/>
      <c r="R32" s="27"/>
      <c r="S32" s="27"/>
      <c r="T32" s="27"/>
      <c r="U32" s="16"/>
    </row>
  </sheetData>
  <sheetProtection algorithmName="SHA-512" hashValue="Cl3Emepd5BFCeu9SxVFX6cFaUBKTd/PzaJoCQ63tl/MzNDNLBh2NmDK8hUriEsKXFn9XfWxteQQl94ilbCEQIQ==" saltValue="snhsRGgMJ83T03uU0rM/dw==" spinCount="100000" sheet="1" selectLockedCells="1"/>
  <mergeCells count="27">
    <mergeCell ref="K25:L25"/>
    <mergeCell ref="K24:L24"/>
    <mergeCell ref="K15:L15"/>
    <mergeCell ref="K9:L9"/>
    <mergeCell ref="K5:L5"/>
    <mergeCell ref="A3:L3"/>
    <mergeCell ref="K21:L21"/>
    <mergeCell ref="A2:L2"/>
    <mergeCell ref="K11:L11"/>
    <mergeCell ref="K20:L20"/>
    <mergeCell ref="K16:L16"/>
    <mergeCell ref="A26:L31"/>
    <mergeCell ref="A1:L1"/>
    <mergeCell ref="K10:L10"/>
    <mergeCell ref="K19:L19"/>
    <mergeCell ref="K4:L4"/>
    <mergeCell ref="K13:L13"/>
    <mergeCell ref="K18:L18"/>
    <mergeCell ref="A25:E25"/>
    <mergeCell ref="K22:L22"/>
    <mergeCell ref="K12:L12"/>
    <mergeCell ref="K8:L8"/>
    <mergeCell ref="K6:L6"/>
    <mergeCell ref="K23:L23"/>
    <mergeCell ref="K14:L14"/>
    <mergeCell ref="K17:L17"/>
    <mergeCell ref="K7:L7"/>
  </mergeCells>
  <conditionalFormatting sqref="G4:K4">
    <cfRule type="containsText" dxfId="3" priority="9" operator="containsText" text="!!definirajte korištenje PDV-a kao pretporeza!!">
      <formula>NOT(ISERROR(SEARCH("!!definirajte korištenje PDV-a kao pretporeza!!",G4)))</formula>
    </cfRule>
  </conditionalFormatting>
  <conditionalFormatting sqref="J5:J25">
    <cfRule type="containsText" dxfId="2" priority="8" operator="containsText" text="!odaberite status mjesta!">
      <formula>NOT(ISERROR(SEARCH("!odaberite status mjesta!",J5)))</formula>
    </cfRule>
  </conditionalFormatting>
  <conditionalFormatting sqref="K4:L4">
    <cfRule type="containsText" dxfId="1" priority="5" operator="containsText" text="!odaberite veličinu poduzeća!">
      <formula>NOT(ISERROR(SEARCH("!odaberite veličinu poduzeća!",K4)))</formula>
    </cfRule>
  </conditionalFormatting>
  <conditionalFormatting sqref="M6:M32">
    <cfRule type="notContainsBlanks" dxfId="0" priority="10">
      <formula>LEN(TRIM(M6))&gt;0</formula>
    </cfRule>
  </conditionalFormatting>
  <dataValidations count="1">
    <dataValidation type="list" allowBlank="1" errorTitle="Neispravan odabir" error="Odaberite vrijednost iz ponuđenog popisa." promptTitle="Odabir koda (stupac C)" prompt="Najprije u stupcu B odaberite M1 ili N1." sqref="C5:C205" xr:uid="{00000000-0002-0000-0200-000000000000}">
      <formula1>IF(LEFT($B5,2)="M1",M1_List,IF(LEFT($B5,2)="N1",N1_List,""))</formula1>
    </dataValidation>
  </dataValidations>
  <pageMargins left="0.51181102362204722" right="0.51181102362204722" top="0.35433070866141742" bottom="0.35433070866141742" header="0.31496062992125978" footer="0.31496062992125978"/>
  <pageSetup paperSize="9" scale="63" fitToHeight="0" orientation="landscape" r:id="rId1"/>
  <headerFooter>
    <oddHeader>&amp;R&amp;"Times New Roman"&amp;1 &amp;K1557B7 Stupanj klasifikacije: SLUŽBENO#_x000D_</oddHeader>
  </headerFooter>
  <rowBreaks count="1" manualBreakCount="1">
    <brk id="2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B75C97A-3041-4837-AFB2-0F875042E42D}">
          <x14:formula1>
            <xm:f>sys!$F$7:$F$8</xm:f>
          </x14:formula1>
          <xm:sqref>B5:B24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18" sqref="B18"/>
    </sheetView>
  </sheetViews>
  <sheetFormatPr defaultRowHeight="15" x14ac:dyDescent="0.25"/>
  <cols>
    <col min="1" max="1" width="50.42578125" customWidth="1"/>
    <col min="2" max="2" width="73.28515625" customWidth="1"/>
  </cols>
  <sheetData>
    <row r="1" spans="1:2" x14ac:dyDescent="0.25">
      <c r="A1" t="s">
        <v>182</v>
      </c>
      <c r="B1" t="s">
        <v>183</v>
      </c>
    </row>
    <row r="2" spans="1:2" x14ac:dyDescent="0.25">
      <c r="A2" t="s">
        <v>28</v>
      </c>
      <c r="B2" t="s">
        <v>82</v>
      </c>
    </row>
    <row r="3" spans="1:2" x14ac:dyDescent="0.25">
      <c r="A3" t="s">
        <v>38</v>
      </c>
      <c r="B3" t="s">
        <v>87</v>
      </c>
    </row>
    <row r="4" spans="1:2" x14ac:dyDescent="0.25">
      <c r="A4" t="s">
        <v>44</v>
      </c>
      <c r="B4" t="s">
        <v>92</v>
      </c>
    </row>
    <row r="5" spans="1:2" x14ac:dyDescent="0.25">
      <c r="A5" t="s">
        <v>50</v>
      </c>
      <c r="B5" t="s">
        <v>97</v>
      </c>
    </row>
    <row r="6" spans="1:2" x14ac:dyDescent="0.25">
      <c r="A6" t="s">
        <v>58</v>
      </c>
    </row>
    <row r="7" spans="1:2" x14ac:dyDescent="0.25">
      <c r="A7" t="s">
        <v>68</v>
      </c>
    </row>
    <row r="8" spans="1:2" x14ac:dyDescent="0.25">
      <c r="A8" t="s">
        <v>74</v>
      </c>
    </row>
    <row r="9" spans="1:2" x14ac:dyDescent="0.25">
      <c r="A9" t="s">
        <v>77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626C6D21D4D648AE2364D4A282ABA5" ma:contentTypeVersion="15" ma:contentTypeDescription="Stvaranje novog dokumenta." ma:contentTypeScope="" ma:versionID="a196683ee71fa1f865a063c82b8520c8">
  <xsd:schema xmlns:xsd="http://www.w3.org/2001/XMLSchema" xmlns:xs="http://www.w3.org/2001/XMLSchema" xmlns:p="http://schemas.microsoft.com/office/2006/metadata/properties" xmlns:ns2="a04f19d2-fb86-436a-a95a-ba7fa05e1c74" xmlns:ns3="cc5d4f57-8017-4813-ab60-603d025f55e2" targetNamespace="http://schemas.microsoft.com/office/2006/metadata/properties" ma:root="true" ma:fieldsID="a2730e9806e7d026d2786a76a9169ffd" ns2:_="" ns3:_="">
    <xsd:import namespace="a04f19d2-fb86-436a-a95a-ba7fa05e1c74"/>
    <xsd:import namespace="cc5d4f57-8017-4813-ab60-603d025f55e2"/>
    <xsd:element name="properties">
      <xsd:complexType>
        <xsd:sequence>
          <xsd:element name="documentManagement">
            <xsd:complexType>
              <xsd:all>
                <xsd:element ref="ns2:MigrationWizId" minOccurs="0"/>
                <xsd:element ref="ns2:MigrationWizIdPermissions" minOccurs="0"/>
                <xsd:element ref="ns2:MigrationWizIdVers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4f19d2-fb86-436a-a95a-ba7fa05e1c74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Version" ma:index="10" nillable="true" ma:displayName="MigrationWizIdVersion" ma:internalName="MigrationWizIdVersion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Oznake slika" ma:readOnly="false" ma:fieldId="{5cf76f15-5ced-4ddc-b409-7134ff3c332f}" ma:taxonomyMulti="true" ma:sspId="389c2809-31ab-4d4d-95f3-606354646e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d4f57-8017-4813-ab60-603d025f55e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97ae8ad-3a9b-48ff-8501-3d01488b399d}" ma:internalName="TaxCatchAll" ma:showField="CatchAllData" ma:web="cc5d4f57-8017-4813-ab60-603d025f55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 xmlns="a04f19d2-fb86-436a-a95a-ba7fa05e1c74" xsi:nil="true"/>
    <lcf76f155ced4ddcb4097134ff3c332f xmlns="a04f19d2-fb86-436a-a95a-ba7fa05e1c74">
      <Terms xmlns="http://schemas.microsoft.com/office/infopath/2007/PartnerControls"/>
    </lcf76f155ced4ddcb4097134ff3c332f>
    <MigrationWizIdVersion xmlns="a04f19d2-fb86-436a-a95a-ba7fa05e1c74" xsi:nil="true"/>
    <MigrationWizIdPermissions xmlns="a04f19d2-fb86-436a-a95a-ba7fa05e1c74" xsi:nil="true"/>
    <TaxCatchAll xmlns="cc5d4f57-8017-4813-ab60-603d025f55e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5273CF-E074-419C-B289-8BB9015CFD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4f19d2-fb86-436a-a95a-ba7fa05e1c74"/>
    <ds:schemaRef ds:uri="cc5d4f57-8017-4813-ab60-603d025f55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47D827-5024-4081-B90D-0FDAF0A1778C}">
  <ds:schemaRefs>
    <ds:schemaRef ds:uri="http://schemas.microsoft.com/office/2006/metadata/properties"/>
    <ds:schemaRef ds:uri="http://schemas.microsoft.com/office/infopath/2007/PartnerControls"/>
    <ds:schemaRef ds:uri="a04f19d2-fb86-436a-a95a-ba7fa05e1c74"/>
    <ds:schemaRef ds:uri="cc5d4f57-8017-4813-ab60-603d025f55e2"/>
  </ds:schemaRefs>
</ds:datastoreItem>
</file>

<file path=customXml/itemProps3.xml><?xml version="1.0" encoding="utf-8"?>
<ds:datastoreItem xmlns:ds="http://schemas.openxmlformats.org/officeDocument/2006/customXml" ds:itemID="{B9B2AB91-EAED-49DB-9772-CCA5381389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5</vt:i4>
      </vt:variant>
    </vt:vector>
  </HeadingPairs>
  <TitlesOfParts>
    <vt:vector size="9" baseType="lpstr">
      <vt:lpstr>sys</vt:lpstr>
      <vt:lpstr>Osnovni podaci</vt:lpstr>
      <vt:lpstr>Troškovnik provedbe Projekta</vt:lpstr>
      <vt:lpstr>Popisi</vt:lpstr>
      <vt:lpstr>M1_List</vt:lpstr>
      <vt:lpstr>N1_List</vt:lpstr>
      <vt:lpstr>'Osnovni podaci'!Podrucje_ispisa</vt:lpstr>
      <vt:lpstr>sys!Podrucje_ispisa</vt:lpstr>
      <vt:lpstr>'Troškovnik provedbe Projekta'!Podrucje_ispisa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Fond</dc:creator>
  <cp:lastModifiedBy>Jasmin Mekanović</cp:lastModifiedBy>
  <cp:lastPrinted>2025-12-04T10:02:42Z</cp:lastPrinted>
  <dcterms:created xsi:type="dcterms:W3CDTF">2021-12-10T15:26:39Z</dcterms:created>
  <dcterms:modified xsi:type="dcterms:W3CDTF">2025-12-24T10:31:19Z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0293af6b-6c05-41be-8760-bc9ea8b1f154</vt:lpwstr>
  </property>
  <property fmtid="{D5CDD505-2E9C-101B-9397-08002B2CF9AE}" pid="3" name="bjDocumentLabelXML">
    <vt:lpwstr>&lt;?xml version="1.0" encoding="us-ascii"?&gt;&lt;sisl xmlns:xsd="http://www.w3.org/2001/XMLSchema" xmlns:xsi="http://www.w3.org/2001/XMLSchema-instance" sislVersion="0" policy="5c3d8ea1-31d6-40da-856a-ae7869ea61fe" origin="defaultValue" xmlns="http://www.boldonj</vt:lpwstr>
  </property>
  <property fmtid="{D5CDD505-2E9C-101B-9397-08002B2CF9AE}" pid="4" name="bjDocumentLabelXML-0">
    <vt:lpwstr>ames.com/2008/01/sie/internal/label"&gt;&lt;element uid="937e288e-3614-44b9-bb31-237331b81634" value="" /&gt;&lt;/sisl&gt;</vt:lpwstr>
  </property>
  <property fmtid="{D5CDD505-2E9C-101B-9397-08002B2CF9AE}" pid="5" name="bjDocumentSecurityLabel">
    <vt:lpwstr>NEKLASIFICIRANO</vt:lpwstr>
  </property>
  <property fmtid="{D5CDD505-2E9C-101B-9397-08002B2CF9AE}" pid="6" name="bjClsUserRVM">
    <vt:lpwstr>[]</vt:lpwstr>
  </property>
  <property fmtid="{D5CDD505-2E9C-101B-9397-08002B2CF9AE}" pid="7" name="bjSaver">
    <vt:lpwstr>lkULklenwh79z9LfpI7Hz0aUI/UaqVmr</vt:lpwstr>
  </property>
  <property fmtid="{D5CDD505-2E9C-101B-9397-08002B2CF9AE}" pid="8" name="ContentTypeId">
    <vt:lpwstr>0x01010072626C6D21D4D648AE2364D4A282ABA5</vt:lpwstr>
  </property>
  <property fmtid="{D5CDD505-2E9C-101B-9397-08002B2CF9AE}" pid="9" name="Order">
    <vt:r8>11700</vt:r8>
  </property>
  <property fmtid="{D5CDD505-2E9C-101B-9397-08002B2CF9AE}" pid="10" name="MSIP_Label_a1893c90-3802-469b-8266-11cae1d6abd9_Enabled">
    <vt:lpwstr>true</vt:lpwstr>
  </property>
  <property fmtid="{D5CDD505-2E9C-101B-9397-08002B2CF9AE}" pid="11" name="MSIP_Label_a1893c90-3802-469b-8266-11cae1d6abd9_SetDate">
    <vt:lpwstr>2025-10-13T09:19:53Z</vt:lpwstr>
  </property>
  <property fmtid="{D5CDD505-2E9C-101B-9397-08002B2CF9AE}" pid="12" name="MSIP_Label_a1893c90-3802-469b-8266-11cae1d6abd9_Method">
    <vt:lpwstr>Privileged</vt:lpwstr>
  </property>
  <property fmtid="{D5CDD505-2E9C-101B-9397-08002B2CF9AE}" pid="13" name="MSIP_Label_a1893c90-3802-469b-8266-11cae1d6abd9_Name">
    <vt:lpwstr>SLUŽBENO</vt:lpwstr>
  </property>
  <property fmtid="{D5CDD505-2E9C-101B-9397-08002B2CF9AE}" pid="14" name="MSIP_Label_a1893c90-3802-469b-8266-11cae1d6abd9_SiteId">
    <vt:lpwstr>45b24d32-64bd-4126-954f-fc475240a4df</vt:lpwstr>
  </property>
  <property fmtid="{D5CDD505-2E9C-101B-9397-08002B2CF9AE}" pid="15" name="MSIP_Label_a1893c90-3802-469b-8266-11cae1d6abd9_ActionId">
    <vt:lpwstr>0e3db083-c4ab-4fdd-a46f-1c210ee53b33</vt:lpwstr>
  </property>
  <property fmtid="{D5CDD505-2E9C-101B-9397-08002B2CF9AE}" pid="16" name="MSIP_Label_a1893c90-3802-469b-8266-11cae1d6abd9_ContentBits">
    <vt:lpwstr>1</vt:lpwstr>
  </property>
  <property fmtid="{D5CDD505-2E9C-101B-9397-08002B2CF9AE}" pid="17" name="MSIP_Label_a1893c90-3802-469b-8266-11cae1d6abd9_Tag">
    <vt:lpwstr>10, 0, 1, 1</vt:lpwstr>
  </property>
</Properties>
</file>