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N A T J E Č A J I  2 0 2 6\2. JP za kupnju novih vozila na alternativna goriva (EnU-4-26)\2. Za objavu na webu\"/>
    </mc:Choice>
  </mc:AlternateContent>
  <xr:revisionPtr revIDLastSave="0" documentId="13_ncr:1_{04222997-6627-4D34-A616-C5A9A2E6AD2C}" xr6:coauthVersionLast="47" xr6:coauthVersionMax="47" xr10:uidLastSave="{00000000-0000-0000-0000-000000000000}"/>
  <workbookProtection workbookAlgorithmName="SHA-512" workbookHashValue="9afpjLGfSzgzN+IVjDc9YfhCvzYN8lVJXQ62EbY8PXW12NAleXxkmzfUbxqBs+5V/YVII15wkW4DLj5gruY/5w==" workbookSaltValue="lb+qtxHuAXxCi63BY5rEnA==" workbookSpinCount="100000" lockStructure="1"/>
  <bookViews>
    <workbookView xWindow="-120" yWindow="-120" windowWidth="38640" windowHeight="21120" xr2:uid="{CD9B165E-94DF-4DE0-AADA-37D0276155D0}"/>
  </bookViews>
  <sheets>
    <sheet name="Prijavni obrazac" sheetId="1" r:id="rId1"/>
    <sheet name="Lis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18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19" i="1"/>
  <c r="L18" i="1"/>
  <c r="J37" i="1"/>
  <c r="K37" i="1"/>
  <c r="M37" i="1"/>
  <c r="J23" i="1"/>
  <c r="K23" i="1"/>
  <c r="M23" i="1"/>
  <c r="J24" i="1"/>
  <c r="K24" i="1"/>
  <c r="M24" i="1"/>
  <c r="J25" i="1"/>
  <c r="K25" i="1"/>
  <c r="M25" i="1"/>
  <c r="J26" i="1"/>
  <c r="K26" i="1"/>
  <c r="M26" i="1"/>
  <c r="J27" i="1"/>
  <c r="K27" i="1"/>
  <c r="M27" i="1"/>
  <c r="J28" i="1"/>
  <c r="K28" i="1"/>
  <c r="M28" i="1"/>
  <c r="J29" i="1"/>
  <c r="K29" i="1"/>
  <c r="M29" i="1"/>
  <c r="J30" i="1"/>
  <c r="K30" i="1"/>
  <c r="M30" i="1"/>
  <c r="J31" i="1"/>
  <c r="K31" i="1"/>
  <c r="M31" i="1"/>
  <c r="J32" i="1"/>
  <c r="K32" i="1"/>
  <c r="M32" i="1"/>
  <c r="J33" i="1"/>
  <c r="K33" i="1"/>
  <c r="M33" i="1"/>
  <c r="J34" i="1"/>
  <c r="K34" i="1"/>
  <c r="M34" i="1"/>
  <c r="J35" i="1"/>
  <c r="K35" i="1"/>
  <c r="M35" i="1"/>
  <c r="J36" i="1"/>
  <c r="K36" i="1"/>
  <c r="M36" i="1"/>
  <c r="J43" i="1"/>
  <c r="K43" i="1" s="1"/>
  <c r="L43" i="1" s="1"/>
  <c r="M43" i="1"/>
  <c r="O43" i="1" s="1"/>
  <c r="P43" i="1" s="1"/>
  <c r="Q43" i="1" s="1"/>
  <c r="J18" i="1"/>
  <c r="K18" i="1"/>
  <c r="M18" i="1"/>
  <c r="J19" i="1"/>
  <c r="K19" i="1"/>
  <c r="M19" i="1"/>
  <c r="J20" i="1"/>
  <c r="K20" i="1"/>
  <c r="M20" i="1"/>
  <c r="J21" i="1"/>
  <c r="K21" i="1"/>
  <c r="M21" i="1"/>
  <c r="J22" i="1"/>
  <c r="M22" i="1"/>
  <c r="K22" i="1"/>
  <c r="I18" i="1"/>
  <c r="P35" i="1" l="1"/>
  <c r="Q35" i="1" s="1"/>
  <c r="P25" i="1"/>
  <c r="Q25" i="1" s="1"/>
  <c r="P29" i="1"/>
  <c r="Q29" i="1" s="1"/>
  <c r="P28" i="1"/>
  <c r="Q28" i="1" s="1"/>
  <c r="P36" i="1"/>
  <c r="Q36" i="1" s="1"/>
  <c r="P24" i="1"/>
  <c r="Q24" i="1" s="1"/>
  <c r="P30" i="1"/>
  <c r="Q30" i="1" s="1"/>
  <c r="P32" i="1"/>
  <c r="Q32" i="1" s="1"/>
  <c r="P27" i="1"/>
  <c r="Q27" i="1" s="1"/>
  <c r="P31" i="1"/>
  <c r="Q31" i="1" s="1"/>
  <c r="P34" i="1"/>
  <c r="Q34" i="1" s="1"/>
  <c r="P33" i="1"/>
  <c r="Q33" i="1" s="1"/>
  <c r="P26" i="1"/>
  <c r="Q26" i="1" s="1"/>
  <c r="P37" i="1"/>
  <c r="Q37" i="1" s="1"/>
  <c r="P23" i="1"/>
  <c r="Q23" i="1" s="1"/>
  <c r="P22" i="1"/>
  <c r="Q22" i="1" s="1"/>
  <c r="P21" i="1"/>
  <c r="Q21" i="1" s="1"/>
  <c r="P19" i="1"/>
  <c r="Q19" i="1" s="1"/>
  <c r="P18" i="1"/>
  <c r="Q18" i="1" s="1"/>
  <c r="P20" i="1"/>
  <c r="Q20" i="1" s="1"/>
  <c r="F39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J38" i="1" l="1"/>
  <c r="I39" i="1" s="1"/>
  <c r="D39" i="1"/>
</calcChain>
</file>

<file path=xl/sharedStrings.xml><?xml version="1.0" encoding="utf-8"?>
<sst xmlns="http://schemas.openxmlformats.org/spreadsheetml/2006/main" count="133" uniqueCount="120">
  <si>
    <t>Kategorija vozila</t>
  </si>
  <si>
    <t>Vrsta pogona (električni/vodik)</t>
  </si>
  <si>
    <t>Proizvođač vozila</t>
  </si>
  <si>
    <t>Model vozila</t>
  </si>
  <si>
    <t>Snaga vozila (kW)</t>
  </si>
  <si>
    <t>OSNOVNI PODACI O PRIJAVITELJU</t>
  </si>
  <si>
    <t xml:space="preserve">PODACI O VOZILIMA </t>
  </si>
  <si>
    <t>Zakonski zastupnik ili druga ovlaštena osoba</t>
  </si>
  <si>
    <t>Kontakt osoba</t>
  </si>
  <si>
    <t>Broj telefona/mobitela kontakt osobe</t>
  </si>
  <si>
    <t>E-mail adresa kontakt osobe</t>
  </si>
  <si>
    <t>VRIJEDNOST INVESTICIJE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</si>
  <si>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</si>
  <si>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</si>
  <si>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</si>
  <si>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</si>
  <si>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</si>
  <si>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</si>
  <si>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</si>
  <si>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</si>
  <si>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</si>
  <si>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</si>
  <si>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</si>
  <si>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</si>
  <si>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</si>
  <si>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</si>
  <si>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</si>
  <si>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</si>
  <si>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</si>
  <si>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</si>
  <si>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</si>
  <si>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</si>
  <si>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</si>
  <si>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Addiko bank d.d.</t>
  </si>
  <si>
    <t>Agram banka d.d.</t>
  </si>
  <si>
    <t>Banka Kovanica d.d.</t>
  </si>
  <si>
    <t>Croatia banka d.d.</t>
  </si>
  <si>
    <t>Erste &amp; Steiermärkische Bank d.d.</t>
  </si>
  <si>
    <t>Hrvatska narodna Banka</t>
  </si>
  <si>
    <t>Hrvatska poštanska banka d.d.</t>
  </si>
  <si>
    <t>Imex banka d.d.</t>
  </si>
  <si>
    <t>Istarska kreditna banka Umag d.d.</t>
  </si>
  <si>
    <t>J&amp;T banka d.d.</t>
  </si>
  <si>
    <t>Karlovačka banka d.d.</t>
  </si>
  <si>
    <t>KentBank d.d.</t>
  </si>
  <si>
    <t>BKS Bank AG, Glavna podružnica Hrvatska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</si>
  <si>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</si>
  <si>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</si>
  <si>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</si>
  <si>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</si>
  <si>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</si>
  <si>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</si>
  <si>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</si>
  <si>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</si>
  <si>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t>L 1</t>
  </si>
  <si>
    <t>L 2</t>
  </si>
  <si>
    <t>L 3</t>
  </si>
  <si>
    <t>L 4</t>
  </si>
  <si>
    <t>L 5</t>
  </si>
  <si>
    <t>L 6</t>
  </si>
  <si>
    <t>L 7</t>
  </si>
  <si>
    <t>M 1</t>
  </si>
  <si>
    <t>M 2</t>
  </si>
  <si>
    <t>M 3</t>
  </si>
  <si>
    <t>N 1</t>
  </si>
  <si>
    <t>N 2</t>
  </si>
  <si>
    <t>N 3</t>
  </si>
  <si>
    <t>električni</t>
  </si>
  <si>
    <t>vodik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</si>
  <si>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</si>
  <si>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</si>
  <si>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</si>
  <si>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</si>
  <si>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</si>
  <si>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</si>
  <si>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</si>
  <si>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</si>
  <si>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</si>
  <si>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</si>
  <si>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</si>
  <si>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</si>
  <si>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</si>
  <si>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</si>
  <si>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</si>
  <si>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</si>
  <si>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</si>
  <si>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</si>
  <si>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</si>
  <si>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</si>
  <si>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 li je i električni</t>
  </si>
  <si>
    <t>I IZNOIS</t>
  </si>
  <si>
    <t>da li je L</t>
  </si>
  <si>
    <t>kolki je iznos</t>
  </si>
  <si>
    <t>provjera iznoisa</t>
  </si>
  <si>
    <t>ukupno sredstava</t>
  </si>
  <si>
    <t>provjera ukupno sredstava</t>
  </si>
  <si>
    <t>Ako je L</t>
  </si>
  <si>
    <t>Provjera cijene za L</t>
  </si>
  <si>
    <t>Iznos za M1</t>
  </si>
  <si>
    <t>konačni iznos za sva vozila</t>
  </si>
  <si>
    <t>konačni iznos po vozilu</t>
  </si>
  <si>
    <t>Ako je M1 ili N1</t>
  </si>
  <si>
    <t>ako su neki MA,ME,N2,N3</t>
  </si>
  <si>
    <t>iznos za 2 i 3</t>
  </si>
  <si>
    <t>Naziv banke</t>
  </si>
  <si>
    <t>Naziv pravne osobe / obrta</t>
  </si>
  <si>
    <t>Sjedište pravne osobe / obrta (ulica i broj)</t>
  </si>
  <si>
    <t>Sjedište pravne osobe / obrta (mjesto)</t>
  </si>
  <si>
    <t>Sjedište pravne osobe / obrta (poštanski broj)</t>
  </si>
  <si>
    <t>Sjedište pravne osobe / obrta (županija)</t>
  </si>
  <si>
    <t>Tražena bespovratna sredstva [EUR]
(informativni izračun)</t>
  </si>
  <si>
    <t>Ukupna vrijednost investicije bez PDV-a [EUR]</t>
  </si>
  <si>
    <t>Ukupan broj vozila [kom]</t>
  </si>
  <si>
    <t>Broj vozila [kom]</t>
  </si>
  <si>
    <t>Cijena vozila bez PDV-a [EUR]</t>
  </si>
  <si>
    <t>Ukupna cijena vozila bez PDV-a [EUR]</t>
  </si>
  <si>
    <t>IBAN računa pravne osobe / obrtnika</t>
  </si>
  <si>
    <t>OIB pravne osobe / obrtnika</t>
  </si>
  <si>
    <r>
      <rPr>
        <b/>
        <sz val="14"/>
        <color theme="1"/>
        <rFont val="Calibri"/>
        <family val="2"/>
        <charset val="238"/>
      </rPr>
      <t>Obrazac 1. Prijavni obrazac</t>
    </r>
    <r>
      <rPr>
        <b/>
        <sz val="11"/>
        <color theme="1"/>
        <rFont val="Calibri"/>
        <family val="2"/>
        <charset val="238"/>
      </rPr>
      <t xml:space="preserve">
</t>
    </r>
    <r>
      <rPr>
        <b/>
        <sz val="14"/>
        <color theme="1"/>
        <rFont val="Calibri"/>
        <family val="2"/>
        <charset val="238"/>
      </rPr>
      <t>JAVNI POZIV ZA KUPNJU NOVIH VOZILA NA ALTERNATIVNA GORIVA (EnU-4/26)</t>
    </r>
    <r>
      <rPr>
        <b/>
        <sz val="11"/>
        <color theme="1"/>
        <rFont val="Calibri"/>
        <family val="2"/>
        <charset val="238"/>
      </rPr>
      <t xml:space="preserve">
</t>
    </r>
    <r>
      <rPr>
        <sz val="11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 xml:space="preserve">Obvezno je popuniti podatke o prijavitelju i vozilima koja se prijavljuju za sufinanciranje. </t>
    </r>
    <r>
      <rPr>
        <b/>
        <sz val="12"/>
        <color theme="1"/>
        <rFont val="Calibri"/>
        <family val="2"/>
        <charset val="238"/>
      </rPr>
      <t>Prihvatljiva su vozila L1-L7 te M1 kategorije na električni pogon cijene koja nije viša od 50.000,00 € bez PDV-a.</t>
    </r>
  </si>
  <si>
    <t>Revolut Bank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</si>
</sst>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43" fontId="0" fillId="0" borderId="0" xfId="1" applyFont="1"/>
    <xf numFmtId="4" fontId="0" fillId="0" borderId="0" xfId="1" applyNumberFormat="1" applyFont="1"/>
    <xf numFmtId="4" fontId="0" fillId="0" borderId="0" xfId="0" applyNumberFormat="1"/>
    <xf numFmtId="43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3" fontId="1" fillId="6" borderId="1" xfId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1" fillId="3" borderId="2" xfId="0" applyFont="1" applyFill="1" applyBorder="1"/>
    <xf numFmtId="0" fontId="0" fillId="3" borderId="4" xfId="0" applyFill="1" applyBorder="1"/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2" xfId="2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wrapText="1"/>
    </xf>
    <xf numFmtId="0" fontId="1" fillId="3" borderId="2" xfId="0" applyFont="1" applyFill="1" applyBorder="1" applyAlignment="1">
      <alignment wrapText="1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2</xdr:col>
      <xdr:colOff>298873</xdr:colOff>
      <xdr:row>3</xdr:row>
      <xdr:rowOff>132080</xdr:rowOff>
    </xdr:to>
    <xdr:pic>
      <xdr:nvPicPr>
        <xdr:cNvPr id="3" name="Slika 2" descr="Slika na kojoj se prikazuje tekst, Font, električno plava, logotip&#10;&#10;Sadržaj generiran uz AI možda nije točan.">
          <a:extLst>
            <a:ext uri="{FF2B5EF4-FFF2-40B4-BE49-F238E27FC236}">
              <a16:creationId xmlns:a16="http://schemas.microsoft.com/office/drawing/2014/main" id="{7AB8B730-5C80-7C81-ED31-06CBAF87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1695450" cy="553085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1</xdr:row>
      <xdr:rowOff>0</xdr:rowOff>
    </xdr:from>
    <xdr:to>
      <xdr:col>3</xdr:col>
      <xdr:colOff>1166283</xdr:colOff>
      <xdr:row>3</xdr:row>
      <xdr:rowOff>112395</xdr:rowOff>
    </xdr:to>
    <xdr:pic>
      <xdr:nvPicPr>
        <xdr:cNvPr id="4" name="Slika 3" descr="Slika na kojoj se prikazuje tekst, Font, simbol, logotip&#10;&#10;Sadržaj generiran uz AI možda nije točan.">
          <a:extLst>
            <a:ext uri="{FF2B5EF4-FFF2-40B4-BE49-F238E27FC236}">
              <a16:creationId xmlns:a16="http://schemas.microsoft.com/office/drawing/2014/main" id="{01857FD8-82B5-2097-07B7-4FA69515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90500"/>
          <a:ext cx="2057400" cy="4933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1333500</xdr:colOff>
      <xdr:row>0</xdr:row>
      <xdr:rowOff>171450</xdr:rowOff>
    </xdr:from>
    <xdr:to>
      <xdr:col>4</xdr:col>
      <xdr:colOff>1065531</xdr:colOff>
      <xdr:row>3</xdr:row>
      <xdr:rowOff>135255</xdr:rowOff>
    </xdr:to>
    <xdr:pic>
      <xdr:nvPicPr>
        <xdr:cNvPr id="5" name="Slika 4" descr="Slika na kojoj se prikazuje tekst, Font, logotip&#10;&#10;Sadržaj generiran uz AI možda nije točan.">
          <a:extLst>
            <a:ext uri="{FF2B5EF4-FFF2-40B4-BE49-F238E27FC236}">
              <a16:creationId xmlns:a16="http://schemas.microsoft.com/office/drawing/2014/main" id="{2343DFE9-6FB3-2F9B-08CE-F59C5571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171450"/>
          <a:ext cx="1684655" cy="527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1C08-F667-4D4B-98C8-3F0A4EEC8641}">
  <dimension ref="A1:R43"/>
  <sheetViews>
    <sheetView tabSelected="1" zoomScaleNormal="100" zoomScaleSheetLayoutView="110" workbookViewId="0">
      <selection activeCell="W12" sqref="W12"/>
    </sheetView>
  </sheetViews>
  <sheetFormatPr defaultRowHeight="15" x14ac:dyDescent="0.25"/>
  <cols>
    <col min="1" max="1" width="6.7109375" customWidth="1"/>
    <col min="2" max="2" width="16.7109375" customWidth="1"/>
    <col min="3" max="3" width="20.7109375" customWidth="1"/>
    <col min="4" max="4" width="29.28515625" customWidth="1"/>
    <col min="5" max="5" width="29.85546875" customWidth="1"/>
    <col min="6" max="6" width="19.7109375" customWidth="1"/>
    <col min="7" max="7" width="24.7109375" style="7" customWidth="1"/>
    <col min="8" max="8" width="20.5703125" customWidth="1"/>
    <col min="9" max="9" width="30.42578125" style="7" customWidth="1"/>
    <col min="10" max="10" width="17.85546875" hidden="1" customWidth="1"/>
    <col min="11" max="11" width="16.140625" hidden="1" customWidth="1"/>
    <col min="12" max="12" width="14.28515625" style="7" hidden="1" customWidth="1"/>
    <col min="13" max="13" width="11.7109375" hidden="1" customWidth="1"/>
    <col min="14" max="14" width="21.7109375" hidden="1" customWidth="1"/>
    <col min="15" max="15" width="19.85546875" hidden="1" customWidth="1"/>
    <col min="16" max="16" width="22.28515625" hidden="1" customWidth="1"/>
    <col min="17" max="17" width="24.140625" hidden="1" customWidth="1"/>
    <col min="18" max="18" width="16.7109375" hidden="1" customWidth="1"/>
    <col min="19" max="19" width="0" hidden="1" customWidth="1"/>
  </cols>
  <sheetData>
    <row r="1" spans="1:12" x14ac:dyDescent="0.25">
      <c r="A1" s="36"/>
      <c r="B1" s="37"/>
      <c r="C1" s="37"/>
      <c r="D1" s="37"/>
      <c r="E1" s="37"/>
      <c r="F1" s="37"/>
      <c r="G1" s="37"/>
      <c r="H1" s="37"/>
      <c r="I1" s="38"/>
      <c r="K1" t="s">
        <v>54</v>
      </c>
      <c r="L1"/>
    </row>
    <row r="2" spans="1:12" x14ac:dyDescent="0.25">
      <c r="A2" s="39"/>
      <c r="B2" s="40"/>
      <c r="C2" s="40"/>
      <c r="D2" s="40"/>
      <c r="E2" s="40"/>
      <c r="F2" s="40"/>
      <c r="G2" s="40"/>
      <c r="H2" s="40"/>
      <c r="I2" s="41"/>
      <c r="K2" t="s">
        <v>55</v>
      </c>
      <c r="L2"/>
    </row>
    <row r="3" spans="1:12" x14ac:dyDescent="0.25">
      <c r="A3" s="39"/>
      <c r="B3" s="40"/>
      <c r="C3" s="40"/>
      <c r="D3" s="40"/>
      <c r="E3" s="40"/>
      <c r="F3" s="40"/>
      <c r="G3" s="40"/>
      <c r="H3" s="40"/>
      <c r="I3" s="41"/>
      <c r="K3" t="s">
        <v>56</v>
      </c>
      <c r="L3"/>
    </row>
    <row r="4" spans="1:12" x14ac:dyDescent="0.25">
      <c r="A4" s="39"/>
      <c r="B4" s="40"/>
      <c r="C4" s="40"/>
      <c r="D4" s="40"/>
      <c r="E4" s="40"/>
      <c r="F4" s="40"/>
      <c r="G4" s="40"/>
      <c r="H4" s="40"/>
      <c r="I4" s="41"/>
      <c r="K4" t="s">
        <v>57</v>
      </c>
      <c r="L4"/>
    </row>
    <row r="5" spans="1:12" x14ac:dyDescent="0.25">
      <c r="A5" s="42"/>
      <c r="B5" s="43"/>
      <c r="C5" s="43"/>
      <c r="D5" s="43"/>
      <c r="E5" s="43"/>
      <c r="F5" s="43"/>
      <c r="G5" s="43"/>
      <c r="H5" s="43"/>
      <c r="I5" s="44"/>
      <c r="K5" t="s">
        <v>58</v>
      </c>
      <c r="L5"/>
    </row>
    <row r="6" spans="1:12" x14ac:dyDescent="0.25">
      <c r="A6" s="45" t="s">
        <v>118</v>
      </c>
      <c r="B6" s="37"/>
      <c r="C6" s="37"/>
      <c r="D6" s="37"/>
      <c r="E6" s="37"/>
      <c r="F6" s="37"/>
      <c r="G6" s="37"/>
      <c r="H6" s="37"/>
      <c r="I6" s="38"/>
      <c r="K6" t="s">
        <v>59</v>
      </c>
      <c r="L6"/>
    </row>
    <row r="7" spans="1:12" x14ac:dyDescent="0.25">
      <c r="A7" s="39"/>
      <c r="B7" s="40"/>
      <c r="C7" s="40"/>
      <c r="D7" s="40"/>
      <c r="E7" s="40"/>
      <c r="F7" s="40"/>
      <c r="G7" s="40"/>
      <c r="H7" s="40"/>
      <c r="I7" s="41"/>
      <c r="K7" t="s">
        <v>60</v>
      </c>
      <c r="L7"/>
    </row>
    <row r="8" spans="1:12" ht="39" customHeight="1" x14ac:dyDescent="0.25">
      <c r="A8" s="42"/>
      <c r="B8" s="43"/>
      <c r="C8" s="43"/>
      <c r="D8" s="43"/>
      <c r="E8" s="43"/>
      <c r="F8" s="43"/>
      <c r="G8" s="43"/>
      <c r="H8" s="43"/>
      <c r="I8" s="44"/>
      <c r="K8" t="s">
        <v>61</v>
      </c>
      <c r="L8"/>
    </row>
    <row r="9" spans="1:12" ht="33" customHeight="1" x14ac:dyDescent="0.3">
      <c r="A9" s="31" t="s">
        <v>5</v>
      </c>
      <c r="B9" s="32"/>
      <c r="C9" s="32"/>
      <c r="D9" s="32"/>
      <c r="E9" s="32"/>
      <c r="F9" s="32"/>
      <c r="G9" s="32"/>
      <c r="H9" s="32"/>
      <c r="I9" s="32"/>
      <c r="K9" t="s">
        <v>62</v>
      </c>
      <c r="L9"/>
    </row>
    <row r="10" spans="1:12" x14ac:dyDescent="0.25">
      <c r="A10" s="24" t="s">
        <v>105</v>
      </c>
      <c r="B10" s="29"/>
      <c r="C10" s="30"/>
      <c r="D10" s="26"/>
      <c r="E10" s="27"/>
      <c r="F10" s="24" t="s">
        <v>7</v>
      </c>
      <c r="G10" s="25"/>
      <c r="H10" s="26"/>
      <c r="I10" s="27"/>
      <c r="K10" t="s">
        <v>63</v>
      </c>
      <c r="L10"/>
    </row>
    <row r="11" spans="1:12" x14ac:dyDescent="0.25">
      <c r="A11" s="24" t="s">
        <v>117</v>
      </c>
      <c r="B11" s="29"/>
      <c r="C11" s="30"/>
      <c r="D11" s="22"/>
      <c r="E11" s="23"/>
      <c r="F11" s="24" t="s">
        <v>8</v>
      </c>
      <c r="G11" s="25"/>
      <c r="H11" s="26"/>
      <c r="I11" s="27"/>
      <c r="K11" t="s">
        <v>64</v>
      </c>
      <c r="L11"/>
    </row>
    <row r="12" spans="1:12" ht="15" customHeight="1" x14ac:dyDescent="0.25">
      <c r="A12" s="46" t="s">
        <v>106</v>
      </c>
      <c r="B12" s="29"/>
      <c r="C12" s="30"/>
      <c r="D12" s="26"/>
      <c r="E12" s="27"/>
      <c r="F12" s="24" t="s">
        <v>9</v>
      </c>
      <c r="G12" s="25"/>
      <c r="H12" s="22"/>
      <c r="I12" s="23"/>
      <c r="K12" t="s">
        <v>65</v>
      </c>
      <c r="L12"/>
    </row>
    <row r="13" spans="1:12" x14ac:dyDescent="0.25">
      <c r="A13" s="24" t="s">
        <v>107</v>
      </c>
      <c r="B13" s="29"/>
      <c r="C13" s="30"/>
      <c r="D13" s="26"/>
      <c r="E13" s="27"/>
      <c r="F13" s="24" t="s">
        <v>10</v>
      </c>
      <c r="G13" s="25"/>
      <c r="H13" s="28"/>
      <c r="I13" s="27"/>
      <c r="K13" t="s">
        <v>66</v>
      </c>
      <c r="L13"/>
    </row>
    <row r="14" spans="1:12" ht="15" customHeight="1" x14ac:dyDescent="0.25">
      <c r="A14" s="46" t="s">
        <v>108</v>
      </c>
      <c r="B14" s="29"/>
      <c r="C14" s="30"/>
      <c r="D14" s="26"/>
      <c r="E14" s="27"/>
      <c r="F14" s="24" t="s">
        <v>104</v>
      </c>
      <c r="G14" s="25"/>
      <c r="H14" s="26"/>
      <c r="I14" s="27"/>
      <c r="L14"/>
    </row>
    <row r="15" spans="1:12" ht="15" customHeight="1" x14ac:dyDescent="0.25">
      <c r="A15" s="24" t="s">
        <v>109</v>
      </c>
      <c r="B15" s="29"/>
      <c r="C15" s="30"/>
      <c r="D15" s="26"/>
      <c r="E15" s="27"/>
      <c r="F15" s="24" t="s">
        <v>116</v>
      </c>
      <c r="G15" s="25"/>
      <c r="H15" s="22"/>
      <c r="I15" s="23"/>
      <c r="L15"/>
    </row>
    <row r="16" spans="1:12" ht="31.5" customHeight="1" x14ac:dyDescent="0.3">
      <c r="A16" s="33" t="s">
        <v>6</v>
      </c>
      <c r="B16" s="34"/>
      <c r="C16" s="34"/>
      <c r="D16" s="34"/>
      <c r="E16" s="34"/>
      <c r="F16" s="34"/>
      <c r="G16" s="34"/>
      <c r="H16" s="34"/>
      <c r="I16" s="35"/>
      <c r="L16"/>
    </row>
    <row r="17" spans="1:17" ht="30" x14ac:dyDescent="0.25">
      <c r="A17" s="1"/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5" t="s">
        <v>114</v>
      </c>
      <c r="H17" s="2" t="s">
        <v>113</v>
      </c>
      <c r="I17" s="5" t="s">
        <v>115</v>
      </c>
      <c r="J17" t="s">
        <v>96</v>
      </c>
      <c r="K17" t="s">
        <v>97</v>
      </c>
      <c r="L17" s="7" t="s">
        <v>101</v>
      </c>
      <c r="M17" t="s">
        <v>98</v>
      </c>
      <c r="N17" t="s">
        <v>102</v>
      </c>
      <c r="O17" t="s">
        <v>103</v>
      </c>
      <c r="P17" t="s">
        <v>100</v>
      </c>
      <c r="Q17" t="s">
        <v>99</v>
      </c>
    </row>
    <row r="18" spans="1:17" x14ac:dyDescent="0.25">
      <c r="A18" s="1" t="s">
        <v>69</v>
      </c>
      <c r="B18" s="3"/>
      <c r="C18" s="3"/>
      <c r="D18" s="3"/>
      <c r="E18" s="12"/>
      <c r="F18" s="13"/>
      <c r="G18" s="6"/>
      <c r="H18" s="3"/>
      <c r="I18" s="14">
        <f>G18*H18</f>
        <v>0</v>
      </c>
      <c r="J18" t="b">
        <f t="shared" ref="J18:J21" si="0">OR(B18=$K$1,B18=$K$2,B18=$K$3,B18=$K$4,B18=$K$5,B18=$K$6,B18=$K$7)</f>
        <v>0</v>
      </c>
      <c r="K18" s="9">
        <f t="shared" ref="K18:K21" si="1">IF(G18&gt;=6250,2500,G18*0.4)</f>
        <v>0</v>
      </c>
      <c r="L18" s="7" t="b">
        <f>OR(B18=$K$8,B18=$K$11)</f>
        <v>0</v>
      </c>
      <c r="M18" s="9">
        <f t="shared" ref="M18:M21" si="2">IF(G18&gt;=22500,9000,G18*0.4)</f>
        <v>0</v>
      </c>
      <c r="N18" s="9" t="b">
        <f>OR(B18=$K$9,B18=$K$10,B18=$K$12,B18=$K$13)</f>
        <v>0</v>
      </c>
      <c r="O18">
        <f>IF(G18&gt;=225000,90000,G18*0.4)</f>
        <v>0</v>
      </c>
      <c r="P18" s="9">
        <f>IF(N18=TRUE,O18,IF(J18=TRUE,K18,M18))</f>
        <v>0</v>
      </c>
      <c r="Q18" s="9">
        <f t="shared" ref="Q18:Q37" si="3">P18*H18</f>
        <v>0</v>
      </c>
    </row>
    <row r="19" spans="1:17" x14ac:dyDescent="0.25">
      <c r="A19" s="1" t="s">
        <v>70</v>
      </c>
      <c r="B19" s="3"/>
      <c r="C19" s="3"/>
      <c r="D19" s="3"/>
      <c r="E19" s="12"/>
      <c r="F19" s="13"/>
      <c r="G19" s="6"/>
      <c r="H19" s="3"/>
      <c r="I19" s="14">
        <f t="shared" ref="I19:I37" si="4">G19*H19</f>
        <v>0</v>
      </c>
      <c r="J19" t="b">
        <f t="shared" si="0"/>
        <v>0</v>
      </c>
      <c r="K19" s="9">
        <f t="shared" si="1"/>
        <v>0</v>
      </c>
      <c r="L19" s="7" t="b">
        <f>OR(B19=$K$8,B19=$K$11)</f>
        <v>0</v>
      </c>
      <c r="M19" s="9">
        <f t="shared" si="2"/>
        <v>0</v>
      </c>
      <c r="N19" s="9" t="b">
        <f t="shared" ref="N19:N37" si="5">OR(B19=$K$9,B19=$K$10,B19=$K$12,B19=$K$13)</f>
        <v>0</v>
      </c>
      <c r="O19">
        <f t="shared" ref="O19:O37" si="6">IF(G19&gt;=225000,90000,G19*0.4)</f>
        <v>0</v>
      </c>
      <c r="P19" s="9">
        <f t="shared" ref="P19:P37" si="7">IF(N19=TRUE,O19,IF(J19=TRUE,K19,M19))</f>
        <v>0</v>
      </c>
      <c r="Q19" s="9">
        <f t="shared" si="3"/>
        <v>0</v>
      </c>
    </row>
    <row r="20" spans="1:17" x14ac:dyDescent="0.25">
      <c r="A20" s="1" t="s">
        <v>71</v>
      </c>
      <c r="B20" s="3"/>
      <c r="C20" s="3"/>
      <c r="D20" s="3"/>
      <c r="E20" s="12"/>
      <c r="F20" s="13"/>
      <c r="G20" s="6"/>
      <c r="H20" s="3"/>
      <c r="I20" s="14">
        <f t="shared" si="4"/>
        <v>0</v>
      </c>
      <c r="J20" t="b">
        <f t="shared" si="0"/>
        <v>0</v>
      </c>
      <c r="K20" s="9">
        <f t="shared" si="1"/>
        <v>0</v>
      </c>
      <c r="L20" s="7" t="b">
        <f t="shared" ref="L20:L37" si="8">OR(B20=$K$8,B20=$K$11)</f>
        <v>0</v>
      </c>
      <c r="M20" s="9">
        <f t="shared" si="2"/>
        <v>0</v>
      </c>
      <c r="N20" s="9" t="b">
        <f t="shared" si="5"/>
        <v>0</v>
      </c>
      <c r="O20">
        <f t="shared" si="6"/>
        <v>0</v>
      </c>
      <c r="P20" s="9">
        <f t="shared" si="7"/>
        <v>0</v>
      </c>
      <c r="Q20" s="9">
        <f t="shared" si="3"/>
        <v>0</v>
      </c>
    </row>
    <row r="21" spans="1:17" x14ac:dyDescent="0.25">
      <c r="A21" s="1" t="s">
        <v>72</v>
      </c>
      <c r="B21" s="3"/>
      <c r="C21" s="3"/>
      <c r="D21" s="3"/>
      <c r="E21" s="12"/>
      <c r="F21" s="13"/>
      <c r="G21" s="6"/>
      <c r="H21" s="3"/>
      <c r="I21" s="14">
        <f t="shared" si="4"/>
        <v>0</v>
      </c>
      <c r="J21" t="b">
        <f t="shared" si="0"/>
        <v>0</v>
      </c>
      <c r="K21" s="9">
        <f t="shared" si="1"/>
        <v>0</v>
      </c>
      <c r="L21" s="7" t="b">
        <f t="shared" si="8"/>
        <v>0</v>
      </c>
      <c r="M21" s="9">
        <f t="shared" si="2"/>
        <v>0</v>
      </c>
      <c r="N21" s="9" t="b">
        <f t="shared" si="5"/>
        <v>0</v>
      </c>
      <c r="O21">
        <f t="shared" si="6"/>
        <v>0</v>
      </c>
      <c r="P21" s="9">
        <f t="shared" si="7"/>
        <v>0</v>
      </c>
      <c r="Q21" s="9">
        <f t="shared" si="3"/>
        <v>0</v>
      </c>
    </row>
    <row r="22" spans="1:17" x14ac:dyDescent="0.25">
      <c r="A22" s="1" t="s">
        <v>73</v>
      </c>
      <c r="B22" s="3"/>
      <c r="C22" s="3"/>
      <c r="D22" s="3"/>
      <c r="E22" s="12"/>
      <c r="F22" s="13"/>
      <c r="G22" s="6"/>
      <c r="H22" s="3"/>
      <c r="I22" s="14">
        <f t="shared" si="4"/>
        <v>0</v>
      </c>
      <c r="J22" t="b">
        <f>OR(B22=$K$1,B22=$K$2,B22=$K$3,B22=$K$4,B22=$K$5,B22=$K$6,B22=$K$7)</f>
        <v>0</v>
      </c>
      <c r="K22" s="9">
        <f>IF(G22&gt;=6250,2500,G22*0.4)</f>
        <v>0</v>
      </c>
      <c r="L22" s="7" t="b">
        <f t="shared" si="8"/>
        <v>0</v>
      </c>
      <c r="M22" s="9">
        <f>IF(G22&gt;=22500,9000,G22*0.4)</f>
        <v>0</v>
      </c>
      <c r="N22" s="9" t="b">
        <f t="shared" si="5"/>
        <v>0</v>
      </c>
      <c r="O22">
        <f t="shared" si="6"/>
        <v>0</v>
      </c>
      <c r="P22" s="9">
        <f t="shared" si="7"/>
        <v>0</v>
      </c>
      <c r="Q22" s="9">
        <f t="shared" si="3"/>
        <v>0</v>
      </c>
    </row>
    <row r="23" spans="1:17" x14ac:dyDescent="0.25">
      <c r="A23" s="1" t="s">
        <v>74</v>
      </c>
      <c r="B23" s="3"/>
      <c r="C23" s="3"/>
      <c r="D23" s="3"/>
      <c r="E23" s="12"/>
      <c r="F23" s="13"/>
      <c r="G23" s="6"/>
      <c r="H23" s="3"/>
      <c r="I23" s="14">
        <f t="shared" si="4"/>
        <v>0</v>
      </c>
      <c r="J23" t="b">
        <f t="shared" ref="J23:J36" si="9">OR(B23=$K$1,B23=$K$2,B23=$K$3,B23=$K$4,B23=$K$5,B23=$K$6,B23=$K$7)</f>
        <v>0</v>
      </c>
      <c r="K23" s="9">
        <f t="shared" ref="K23:K36" si="10">IF(G23&gt;=6250,2500,G23*0.4)</f>
        <v>0</v>
      </c>
      <c r="L23" s="7" t="b">
        <f t="shared" si="8"/>
        <v>0</v>
      </c>
      <c r="M23" s="9">
        <f t="shared" ref="M23:M36" si="11">IF(G23&gt;=22500,9000,G23*0.4)</f>
        <v>0</v>
      </c>
      <c r="N23" s="9" t="b">
        <f t="shared" si="5"/>
        <v>0</v>
      </c>
      <c r="O23">
        <f t="shared" si="6"/>
        <v>0</v>
      </c>
      <c r="P23" s="9">
        <f t="shared" si="7"/>
        <v>0</v>
      </c>
      <c r="Q23" s="9">
        <f t="shared" si="3"/>
        <v>0</v>
      </c>
    </row>
    <row r="24" spans="1:17" x14ac:dyDescent="0.25">
      <c r="A24" s="1" t="s">
        <v>75</v>
      </c>
      <c r="B24" s="3"/>
      <c r="C24" s="3"/>
      <c r="D24" s="3"/>
      <c r="E24" s="12"/>
      <c r="F24" s="13"/>
      <c r="G24" s="6"/>
      <c r="H24" s="3"/>
      <c r="I24" s="14">
        <f t="shared" si="4"/>
        <v>0</v>
      </c>
      <c r="J24" t="b">
        <f t="shared" si="9"/>
        <v>0</v>
      </c>
      <c r="K24" s="9">
        <f t="shared" si="10"/>
        <v>0</v>
      </c>
      <c r="L24" s="7" t="b">
        <f t="shared" si="8"/>
        <v>0</v>
      </c>
      <c r="M24" s="9">
        <f t="shared" si="11"/>
        <v>0</v>
      </c>
      <c r="N24" s="9" t="b">
        <f t="shared" si="5"/>
        <v>0</v>
      </c>
      <c r="O24">
        <f t="shared" si="6"/>
        <v>0</v>
      </c>
      <c r="P24" s="9">
        <f t="shared" si="7"/>
        <v>0</v>
      </c>
      <c r="Q24" s="9">
        <f t="shared" si="3"/>
        <v>0</v>
      </c>
    </row>
    <row r="25" spans="1:17" x14ac:dyDescent="0.25">
      <c r="A25" s="1" t="s">
        <v>76</v>
      </c>
      <c r="B25" s="3"/>
      <c r="C25" s="3"/>
      <c r="D25" s="3"/>
      <c r="E25" s="12"/>
      <c r="F25" s="13"/>
      <c r="G25" s="6"/>
      <c r="H25" s="3"/>
      <c r="I25" s="14">
        <f t="shared" si="4"/>
        <v>0</v>
      </c>
      <c r="J25" t="b">
        <f t="shared" si="9"/>
        <v>0</v>
      </c>
      <c r="K25" s="9">
        <f t="shared" si="10"/>
        <v>0</v>
      </c>
      <c r="L25" s="7" t="b">
        <f t="shared" si="8"/>
        <v>0</v>
      </c>
      <c r="M25" s="9">
        <f t="shared" si="11"/>
        <v>0</v>
      </c>
      <c r="N25" s="9" t="b">
        <f t="shared" si="5"/>
        <v>0</v>
      </c>
      <c r="O25">
        <f t="shared" si="6"/>
        <v>0</v>
      </c>
      <c r="P25" s="9">
        <f t="shared" si="7"/>
        <v>0</v>
      </c>
      <c r="Q25" s="9">
        <f t="shared" si="3"/>
        <v>0</v>
      </c>
    </row>
    <row r="26" spans="1:17" x14ac:dyDescent="0.25">
      <c r="A26" s="1" t="s">
        <v>77</v>
      </c>
      <c r="B26" s="3"/>
      <c r="C26" s="3"/>
      <c r="D26" s="3"/>
      <c r="E26" s="12"/>
      <c r="F26" s="13"/>
      <c r="G26" s="6"/>
      <c r="H26" s="3"/>
      <c r="I26" s="14">
        <f t="shared" si="4"/>
        <v>0</v>
      </c>
      <c r="J26" t="b">
        <f t="shared" si="9"/>
        <v>0</v>
      </c>
      <c r="K26" s="9">
        <f t="shared" si="10"/>
        <v>0</v>
      </c>
      <c r="L26" s="7" t="b">
        <f t="shared" si="8"/>
        <v>0</v>
      </c>
      <c r="M26" s="9">
        <f t="shared" si="11"/>
        <v>0</v>
      </c>
      <c r="N26" s="9" t="b">
        <f t="shared" si="5"/>
        <v>0</v>
      </c>
      <c r="O26">
        <f t="shared" si="6"/>
        <v>0</v>
      </c>
      <c r="P26" s="9">
        <f t="shared" si="7"/>
        <v>0</v>
      </c>
      <c r="Q26" s="9">
        <f t="shared" si="3"/>
        <v>0</v>
      </c>
    </row>
    <row r="27" spans="1:17" x14ac:dyDescent="0.25">
      <c r="A27" s="1" t="s">
        <v>78</v>
      </c>
      <c r="B27" s="3"/>
      <c r="C27" s="3"/>
      <c r="D27" s="3"/>
      <c r="E27" s="12"/>
      <c r="F27" s="13"/>
      <c r="G27" s="6"/>
      <c r="H27" s="3"/>
      <c r="I27" s="14">
        <f t="shared" si="4"/>
        <v>0</v>
      </c>
      <c r="J27" t="b">
        <f t="shared" si="9"/>
        <v>0</v>
      </c>
      <c r="K27" s="9">
        <f t="shared" si="10"/>
        <v>0</v>
      </c>
      <c r="L27" s="7" t="b">
        <f t="shared" si="8"/>
        <v>0</v>
      </c>
      <c r="M27" s="9">
        <f t="shared" si="11"/>
        <v>0</v>
      </c>
      <c r="N27" s="9" t="b">
        <f t="shared" si="5"/>
        <v>0</v>
      </c>
      <c r="O27">
        <f t="shared" si="6"/>
        <v>0</v>
      </c>
      <c r="P27" s="9">
        <f t="shared" si="7"/>
        <v>0</v>
      </c>
      <c r="Q27" s="9">
        <f t="shared" si="3"/>
        <v>0</v>
      </c>
    </row>
    <row r="28" spans="1:17" x14ac:dyDescent="0.25">
      <c r="A28" s="1" t="s">
        <v>79</v>
      </c>
      <c r="B28" s="3"/>
      <c r="C28" s="3"/>
      <c r="D28" s="3"/>
      <c r="E28" s="12"/>
      <c r="F28" s="13"/>
      <c r="G28" s="6"/>
      <c r="H28" s="3"/>
      <c r="I28" s="14">
        <f t="shared" si="4"/>
        <v>0</v>
      </c>
      <c r="J28" t="b">
        <f t="shared" si="9"/>
        <v>0</v>
      </c>
      <c r="K28" s="9">
        <f t="shared" si="10"/>
        <v>0</v>
      </c>
      <c r="L28" s="7" t="b">
        <f t="shared" si="8"/>
        <v>0</v>
      </c>
      <c r="M28" s="9">
        <f t="shared" si="11"/>
        <v>0</v>
      </c>
      <c r="N28" s="9" t="b">
        <f t="shared" si="5"/>
        <v>0</v>
      </c>
      <c r="O28">
        <f t="shared" si="6"/>
        <v>0</v>
      </c>
      <c r="P28" s="9">
        <f t="shared" si="7"/>
        <v>0</v>
      </c>
      <c r="Q28" s="9">
        <f t="shared" si="3"/>
        <v>0</v>
      </c>
    </row>
    <row r="29" spans="1:17" x14ac:dyDescent="0.25">
      <c r="A29" s="1" t="s">
        <v>80</v>
      </c>
      <c r="B29" s="3"/>
      <c r="C29" s="3"/>
      <c r="D29" s="3"/>
      <c r="E29" s="12"/>
      <c r="F29" s="13"/>
      <c r="G29" s="6"/>
      <c r="H29" s="3"/>
      <c r="I29" s="14">
        <f t="shared" si="4"/>
        <v>0</v>
      </c>
      <c r="J29" t="b">
        <f t="shared" si="9"/>
        <v>0</v>
      </c>
      <c r="K29" s="9">
        <f t="shared" si="10"/>
        <v>0</v>
      </c>
      <c r="L29" s="7" t="b">
        <f t="shared" si="8"/>
        <v>0</v>
      </c>
      <c r="M29" s="9">
        <f t="shared" si="11"/>
        <v>0</v>
      </c>
      <c r="N29" s="9" t="b">
        <f t="shared" si="5"/>
        <v>0</v>
      </c>
      <c r="O29">
        <f t="shared" si="6"/>
        <v>0</v>
      </c>
      <c r="P29" s="9">
        <f t="shared" si="7"/>
        <v>0</v>
      </c>
      <c r="Q29" s="9">
        <f t="shared" si="3"/>
        <v>0</v>
      </c>
    </row>
    <row r="30" spans="1:17" x14ac:dyDescent="0.25">
      <c r="A30" s="1" t="s">
        <v>81</v>
      </c>
      <c r="B30" s="3"/>
      <c r="C30" s="3"/>
      <c r="D30" s="3"/>
      <c r="E30" s="12"/>
      <c r="F30" s="13"/>
      <c r="G30" s="6"/>
      <c r="H30" s="3"/>
      <c r="I30" s="14">
        <f t="shared" si="4"/>
        <v>0</v>
      </c>
      <c r="J30" t="b">
        <f t="shared" si="9"/>
        <v>0</v>
      </c>
      <c r="K30" s="9">
        <f t="shared" si="10"/>
        <v>0</v>
      </c>
      <c r="L30" s="7" t="b">
        <f t="shared" si="8"/>
        <v>0</v>
      </c>
      <c r="M30" s="9">
        <f t="shared" si="11"/>
        <v>0</v>
      </c>
      <c r="N30" s="9" t="b">
        <f t="shared" si="5"/>
        <v>0</v>
      </c>
      <c r="O30">
        <f t="shared" si="6"/>
        <v>0</v>
      </c>
      <c r="P30" s="9">
        <f t="shared" si="7"/>
        <v>0</v>
      </c>
      <c r="Q30" s="9">
        <f t="shared" si="3"/>
        <v>0</v>
      </c>
    </row>
    <row r="31" spans="1:17" x14ac:dyDescent="0.25">
      <c r="A31" s="1" t="s">
        <v>82</v>
      </c>
      <c r="B31" s="3"/>
      <c r="C31" s="3"/>
      <c r="D31" s="3"/>
      <c r="E31" s="12"/>
      <c r="F31" s="13"/>
      <c r="G31" s="6"/>
      <c r="H31" s="3"/>
      <c r="I31" s="14">
        <f t="shared" si="4"/>
        <v>0</v>
      </c>
      <c r="J31" t="b">
        <f t="shared" si="9"/>
        <v>0</v>
      </c>
      <c r="K31" s="9">
        <f t="shared" si="10"/>
        <v>0</v>
      </c>
      <c r="L31" s="7" t="b">
        <f t="shared" si="8"/>
        <v>0</v>
      </c>
      <c r="M31" s="9">
        <f t="shared" si="11"/>
        <v>0</v>
      </c>
      <c r="N31" s="9" t="b">
        <f t="shared" si="5"/>
        <v>0</v>
      </c>
      <c r="O31">
        <f t="shared" si="6"/>
        <v>0</v>
      </c>
      <c r="P31" s="9">
        <f t="shared" si="7"/>
        <v>0</v>
      </c>
      <c r="Q31" s="9">
        <f t="shared" si="3"/>
        <v>0</v>
      </c>
    </row>
    <row r="32" spans="1:17" x14ac:dyDescent="0.25">
      <c r="A32" s="1" t="s">
        <v>83</v>
      </c>
      <c r="B32" s="3"/>
      <c r="C32" s="3"/>
      <c r="D32" s="3"/>
      <c r="E32" s="12"/>
      <c r="F32" s="13"/>
      <c r="G32" s="6"/>
      <c r="H32" s="3"/>
      <c r="I32" s="14">
        <f t="shared" si="4"/>
        <v>0</v>
      </c>
      <c r="J32" t="b">
        <f t="shared" si="9"/>
        <v>0</v>
      </c>
      <c r="K32" s="9">
        <f t="shared" si="10"/>
        <v>0</v>
      </c>
      <c r="L32" s="7" t="b">
        <f t="shared" si="8"/>
        <v>0</v>
      </c>
      <c r="M32" s="9">
        <f t="shared" si="11"/>
        <v>0</v>
      </c>
      <c r="N32" s="9" t="b">
        <f t="shared" si="5"/>
        <v>0</v>
      </c>
      <c r="O32">
        <f t="shared" si="6"/>
        <v>0</v>
      </c>
      <c r="P32" s="9">
        <f t="shared" si="7"/>
        <v>0</v>
      </c>
      <c r="Q32" s="9">
        <f t="shared" si="3"/>
        <v>0</v>
      </c>
    </row>
    <row r="33" spans="1:17" x14ac:dyDescent="0.25">
      <c r="A33" s="1" t="s">
        <v>84</v>
      </c>
      <c r="B33" s="3"/>
      <c r="C33" s="3"/>
      <c r="D33" s="3"/>
      <c r="E33" s="12"/>
      <c r="F33" s="13"/>
      <c r="G33" s="6"/>
      <c r="H33" s="3"/>
      <c r="I33" s="14">
        <f t="shared" si="4"/>
        <v>0</v>
      </c>
      <c r="J33" t="b">
        <f t="shared" si="9"/>
        <v>0</v>
      </c>
      <c r="K33" s="9">
        <f t="shared" si="10"/>
        <v>0</v>
      </c>
      <c r="L33" s="7" t="b">
        <f t="shared" si="8"/>
        <v>0</v>
      </c>
      <c r="M33" s="9">
        <f t="shared" si="11"/>
        <v>0</v>
      </c>
      <c r="N33" s="9" t="b">
        <f t="shared" si="5"/>
        <v>0</v>
      </c>
      <c r="O33">
        <f t="shared" si="6"/>
        <v>0</v>
      </c>
      <c r="P33" s="9">
        <f t="shared" si="7"/>
        <v>0</v>
      </c>
      <c r="Q33" s="9">
        <f t="shared" si="3"/>
        <v>0</v>
      </c>
    </row>
    <row r="34" spans="1:17" x14ac:dyDescent="0.25">
      <c r="A34" s="1" t="s">
        <v>85</v>
      </c>
      <c r="B34" s="3"/>
      <c r="C34" s="3"/>
      <c r="D34" s="3"/>
      <c r="E34" s="12"/>
      <c r="F34" s="13"/>
      <c r="G34" s="6"/>
      <c r="H34" s="3"/>
      <c r="I34" s="14">
        <f t="shared" si="4"/>
        <v>0</v>
      </c>
      <c r="J34" t="b">
        <f t="shared" si="9"/>
        <v>0</v>
      </c>
      <c r="K34" s="9">
        <f t="shared" si="10"/>
        <v>0</v>
      </c>
      <c r="L34" s="7" t="b">
        <f t="shared" si="8"/>
        <v>0</v>
      </c>
      <c r="M34" s="9">
        <f t="shared" si="11"/>
        <v>0</v>
      </c>
      <c r="N34" s="9" t="b">
        <f t="shared" si="5"/>
        <v>0</v>
      </c>
      <c r="O34">
        <f t="shared" si="6"/>
        <v>0</v>
      </c>
      <c r="P34" s="9">
        <f t="shared" si="7"/>
        <v>0</v>
      </c>
      <c r="Q34" s="9">
        <f t="shared" si="3"/>
        <v>0</v>
      </c>
    </row>
    <row r="35" spans="1:17" x14ac:dyDescent="0.25">
      <c r="A35" s="1" t="s">
        <v>86</v>
      </c>
      <c r="B35" s="3"/>
      <c r="C35" s="3"/>
      <c r="D35" s="3"/>
      <c r="E35" s="12"/>
      <c r="F35" s="13"/>
      <c r="G35" s="6"/>
      <c r="H35" s="3"/>
      <c r="I35" s="14">
        <f t="shared" si="4"/>
        <v>0</v>
      </c>
      <c r="J35" t="b">
        <f t="shared" si="9"/>
        <v>0</v>
      </c>
      <c r="K35" s="9">
        <f t="shared" si="10"/>
        <v>0</v>
      </c>
      <c r="L35" s="7" t="b">
        <f t="shared" si="8"/>
        <v>0</v>
      </c>
      <c r="M35" s="9">
        <f t="shared" si="11"/>
        <v>0</v>
      </c>
      <c r="N35" s="9" t="b">
        <f t="shared" si="5"/>
        <v>0</v>
      </c>
      <c r="O35">
        <f t="shared" si="6"/>
        <v>0</v>
      </c>
      <c r="P35" s="9">
        <f t="shared" si="7"/>
        <v>0</v>
      </c>
      <c r="Q35" s="9">
        <f t="shared" si="3"/>
        <v>0</v>
      </c>
    </row>
    <row r="36" spans="1:17" x14ac:dyDescent="0.25">
      <c r="A36" s="1" t="s">
        <v>87</v>
      </c>
      <c r="B36" s="3"/>
      <c r="C36" s="3"/>
      <c r="D36" s="3"/>
      <c r="E36" s="12"/>
      <c r="F36" s="13"/>
      <c r="G36" s="6"/>
      <c r="H36" s="3"/>
      <c r="I36" s="14">
        <f t="shared" si="4"/>
        <v>0</v>
      </c>
      <c r="J36" t="b">
        <f t="shared" si="9"/>
        <v>0</v>
      </c>
      <c r="K36" s="9">
        <f t="shared" si="10"/>
        <v>0</v>
      </c>
      <c r="L36" s="7" t="b">
        <f t="shared" si="8"/>
        <v>0</v>
      </c>
      <c r="M36" s="9">
        <f t="shared" si="11"/>
        <v>0</v>
      </c>
      <c r="N36" s="9" t="b">
        <f t="shared" si="5"/>
        <v>0</v>
      </c>
      <c r="O36">
        <f t="shared" si="6"/>
        <v>0</v>
      </c>
      <c r="P36" s="9">
        <f t="shared" si="7"/>
        <v>0</v>
      </c>
      <c r="Q36" s="9">
        <f t="shared" si="3"/>
        <v>0</v>
      </c>
    </row>
    <row r="37" spans="1:17" x14ac:dyDescent="0.25">
      <c r="A37" s="1" t="s">
        <v>88</v>
      </c>
      <c r="B37" s="3"/>
      <c r="C37" s="3"/>
      <c r="D37" s="3"/>
      <c r="E37" s="12"/>
      <c r="F37" s="13"/>
      <c r="G37" s="6"/>
      <c r="H37" s="3"/>
      <c r="I37" s="14">
        <f t="shared" si="4"/>
        <v>0</v>
      </c>
      <c r="J37" t="b">
        <f t="shared" ref="J37" si="12">OR(B37=$K$1,B37=$K$2,B37=$K$3,B37=$K$4,B37=$K$5,B37=$K$6,B37=$K$7)</f>
        <v>0</v>
      </c>
      <c r="K37" s="9">
        <f t="shared" ref="K37" si="13">IF(G37&gt;=6250,2500,G37*0.4)</f>
        <v>0</v>
      </c>
      <c r="L37" s="7" t="b">
        <f t="shared" si="8"/>
        <v>0</v>
      </c>
      <c r="M37" s="9">
        <f t="shared" ref="M37" si="14">IF(G37&gt;=22500,9000,G37*0.4)</f>
        <v>0</v>
      </c>
      <c r="N37" s="9" t="b">
        <f t="shared" si="5"/>
        <v>0</v>
      </c>
      <c r="O37">
        <f t="shared" si="6"/>
        <v>0</v>
      </c>
      <c r="P37" s="9">
        <f t="shared" si="7"/>
        <v>0</v>
      </c>
      <c r="Q37" s="9">
        <f t="shared" si="3"/>
        <v>0</v>
      </c>
    </row>
    <row r="38" spans="1:17" ht="18.75" x14ac:dyDescent="0.3">
      <c r="A38" s="17" t="s">
        <v>11</v>
      </c>
      <c r="B38" s="18"/>
      <c r="C38" s="18"/>
      <c r="D38" s="18"/>
      <c r="E38" s="18"/>
      <c r="F38" s="18"/>
      <c r="G38" s="18"/>
      <c r="H38" s="18"/>
      <c r="I38" s="19"/>
      <c r="J38" s="10">
        <f>SUM(Q18:Q37)</f>
        <v>0</v>
      </c>
    </row>
    <row r="39" spans="1:17" ht="39.75" customHeight="1" x14ac:dyDescent="0.25">
      <c r="A39" s="20" t="s">
        <v>111</v>
      </c>
      <c r="B39" s="20"/>
      <c r="C39" s="20"/>
      <c r="D39" s="16">
        <f>SUM(I18:I37)</f>
        <v>0</v>
      </c>
      <c r="E39" s="11" t="s">
        <v>112</v>
      </c>
      <c r="F39" s="15">
        <f>SUM(H18:H37)</f>
        <v>0</v>
      </c>
      <c r="G39" s="20" t="s">
        <v>110</v>
      </c>
      <c r="H39" s="21"/>
      <c r="I39" s="14">
        <f>IF(J38&gt;90000,90000,J38)</f>
        <v>0</v>
      </c>
    </row>
    <row r="41" spans="1:17" ht="15" customHeight="1" x14ac:dyDescent="0.25"/>
    <row r="42" spans="1:17" ht="30" x14ac:dyDescent="0.25">
      <c r="J42" t="s">
        <v>91</v>
      </c>
      <c r="K42" t="s">
        <v>89</v>
      </c>
      <c r="L42" t="s">
        <v>90</v>
      </c>
      <c r="M42" s="4" t="s">
        <v>92</v>
      </c>
      <c r="N42" s="4"/>
      <c r="O42" t="s">
        <v>93</v>
      </c>
      <c r="P42" t="s">
        <v>94</v>
      </c>
      <c r="Q42" t="s">
        <v>95</v>
      </c>
    </row>
    <row r="43" spans="1:17" x14ac:dyDescent="0.25">
      <c r="J43" t="b">
        <f>OR(B18=K1,B18=K2,B18=K3,B18=K4,B18=K5,B18=K6,B18=K7)</f>
        <v>0</v>
      </c>
      <c r="K43" t="b">
        <f>AND(J43=TRUE,C18="električni")</f>
        <v>0</v>
      </c>
      <c r="L43" t="b">
        <f>AND(K43=TRUE,G18&lt;50000)</f>
        <v>0</v>
      </c>
      <c r="M43" s="8">
        <f>G18*0.4</f>
        <v>0</v>
      </c>
      <c r="N43" s="8"/>
      <c r="O43" s="9">
        <f>IF(M43&gt;2500,2500,G18*0.4)</f>
        <v>0</v>
      </c>
      <c r="P43" s="9">
        <f>O43*H18</f>
        <v>0</v>
      </c>
      <c r="Q43" s="9">
        <f>IF(P43&gt;90000,90000,P43)</f>
        <v>0</v>
      </c>
    </row>
  </sheetData>
  <sheetProtection algorithmName="SHA-512" hashValue="IiMl1NMB6bIzADytrJNFnavgNy4WJCXnLgkEmpee60ImFL2yhPhHQx2O0f02hbN9FseAFugBVG/FwiRAiBEZEg==" saltValue="ExX3aVgwhysYc5qlqHTjxA==" spinCount="100000" sheet="1" objects="1" scenarios="1"/>
  <protectedRanges>
    <protectedRange sqref="B18:H37" name="Raspon3"/>
    <protectedRange sqref="D10:E15" name="Raspon1"/>
    <protectedRange sqref="H10:I15" name="Raspon2"/>
  </protectedRanges>
  <dataConsolidate/>
  <mergeCells count="31">
    <mergeCell ref="A15:C15"/>
    <mergeCell ref="A9:I9"/>
    <mergeCell ref="A16:I16"/>
    <mergeCell ref="A1:I5"/>
    <mergeCell ref="A6:I8"/>
    <mergeCell ref="A10:C10"/>
    <mergeCell ref="A11:C11"/>
    <mergeCell ref="A12:C12"/>
    <mergeCell ref="A13:C13"/>
    <mergeCell ref="A14:C14"/>
    <mergeCell ref="D11:E11"/>
    <mergeCell ref="D12:E12"/>
    <mergeCell ref="D13:E13"/>
    <mergeCell ref="D14:E14"/>
    <mergeCell ref="D15:E15"/>
    <mergeCell ref="A38:I38"/>
    <mergeCell ref="A39:C39"/>
    <mergeCell ref="G39:H39"/>
    <mergeCell ref="H15:I15"/>
    <mergeCell ref="F10:G10"/>
    <mergeCell ref="F11:G11"/>
    <mergeCell ref="F12:G12"/>
    <mergeCell ref="F13:G13"/>
    <mergeCell ref="F14:G14"/>
    <mergeCell ref="F15:G15"/>
    <mergeCell ref="H10:I10"/>
    <mergeCell ref="H11:I11"/>
    <mergeCell ref="H12:I12"/>
    <mergeCell ref="H13:I13"/>
    <mergeCell ref="H14:I14"/>
    <mergeCell ref="D10:E10"/>
  </mergeCells>
  <phoneticPr fontId="5" type="noConversion"/>
  <dataValidations count="2">
    <dataValidation type="textLength" operator="equal" allowBlank="1" showInputMessage="1" showErrorMessage="1" errorTitle="OIB" error="OIB se sastoji od 11 znamenki" sqref="D11:E11" xr:uid="{86EC2F70-DCB7-4495-A31E-0E2BA405D992}">
      <formula1>11</formula1>
    </dataValidation>
    <dataValidation type="textLength" allowBlank="1" showInputMessage="1" showErrorMessage="1" errorTitle="IBAN" error="IBAN se sastoji od kombinacije slova i brojeva i njegova dužina je od 15 do 34 znaka, ovisno o državi." sqref="H15:I15" xr:uid="{AD08914E-FCFE-4A77-B484-9C231F32147D}">
      <formula1>15</formula1>
      <formula2>34</formula2>
    </dataValidation>
  </dataValidations>
  <pageMargins left="0.7" right="0.7" top="0.75" bottom="0.75" header="0.3" footer="0.3"/>
  <pageSetup paperSize="9" orientation="portrait" verticalDpi="0" r:id="rId1"/>
  <headerFooter>
    <oddHeader>&amp;R&amp;"Times New Roman"&amp;10&amp;K1557B7 Stupanj klasifikacije: SLUŽBENO&amp;1#_x000D_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F94210-4D88-4A55-819C-18249EFF9F4B}">
          <x14:formula1>
            <xm:f>List1!$L$6:$L$26</xm:f>
          </x14:formula1>
          <xm:sqref>D15:E15</xm:sqref>
        </x14:dataValidation>
        <x14:dataValidation type="list" allowBlank="1" showInputMessage="1" showErrorMessage="1" xr:uid="{D52F958A-4459-48C6-8798-F07FF33E5CEF}">
          <x14:formula1>
            <xm:f>List1!$N$6:$N$27</xm:f>
          </x14:formula1>
          <xm:sqref>H14:I14</xm:sqref>
        </x14:dataValidation>
        <x14:dataValidation type="list" allowBlank="1" showInputMessage="1" showErrorMessage="1" xr:uid="{FB83A4A0-77CD-4935-9D4B-FA8F1B884722}">
          <x14:formula1>
            <xm:f>List1!$B$4:$B$16</xm:f>
          </x14:formula1>
          <xm:sqref>B18:B37</xm:sqref>
        </x14:dataValidation>
        <x14:dataValidation type="list" allowBlank="1" showInputMessage="1" showErrorMessage="1" xr:uid="{A84A669B-83F8-45CC-A660-D16C287CCD10}">
          <x14:formula1>
            <xm:f>List1!$D$4:$D$5</xm:f>
          </x14:formula1>
          <xm:sqref>C18:C37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5DF3-8C79-43B8-8A49-9C371C8DC5DF}">
  <dimension ref="B4:N27"/>
  <sheetViews>
    <sheetView workbookViewId="0">
      <selection activeCell="N36" sqref="N36"/>
    </sheetView>
  </sheetViews>
  <sheetFormatPr defaultRowHeight="15" x14ac:dyDescent="0.25"/>
  <cols>
    <col min="12" max="12" width="40.7109375" customWidth="1"/>
    <col min="14" max="14" width="39" customWidth="1"/>
  </cols>
  <sheetData>
    <row r="4" spans="2:14" x14ac:dyDescent="0.25">
      <c r="B4" t="s">
        <v>54</v>
      </c>
      <c r="D4" t="s">
        <v>67</v>
      </c>
    </row>
    <row r="5" spans="2:14" x14ac:dyDescent="0.25">
      <c r="B5" t="s">
        <v>55</v>
      </c>
      <c r="D5" t="s">
        <v>68</v>
      </c>
    </row>
    <row r="6" spans="2:14" x14ac:dyDescent="0.25">
      <c r="B6" t="s">
        <v>56</v>
      </c>
      <c r="L6" t="s">
        <v>12</v>
      </c>
      <c r="N6" t="s">
        <v>33</v>
      </c>
    </row>
    <row r="7" spans="2:14" x14ac:dyDescent="0.25">
      <c r="B7" t="s">
        <v>57</v>
      </c>
      <c r="L7" t="s">
        <v>13</v>
      </c>
      <c r="N7" t="s">
        <v>34</v>
      </c>
    </row>
    <row r="8" spans="2:14" x14ac:dyDescent="0.25">
      <c r="B8" t="s">
        <v>58</v>
      </c>
      <c r="L8" t="s">
        <v>14</v>
      </c>
      <c r="N8" t="s">
        <v>35</v>
      </c>
    </row>
    <row r="9" spans="2:14" x14ac:dyDescent="0.25">
      <c r="B9" t="s">
        <v>59</v>
      </c>
      <c r="L9" t="s">
        <v>15</v>
      </c>
      <c r="N9" t="s">
        <v>36</v>
      </c>
    </row>
    <row r="10" spans="2:14" x14ac:dyDescent="0.25">
      <c r="B10" t="s">
        <v>60</v>
      </c>
      <c r="L10" t="s">
        <v>16</v>
      </c>
      <c r="N10" t="s">
        <v>37</v>
      </c>
    </row>
    <row r="11" spans="2:14" x14ac:dyDescent="0.25">
      <c r="B11" t="s">
        <v>61</v>
      </c>
      <c r="L11" t="s">
        <v>17</v>
      </c>
      <c r="N11" t="s">
        <v>38</v>
      </c>
    </row>
    <row r="12" spans="2:14" x14ac:dyDescent="0.25">
      <c r="B12" t="s">
        <v>62</v>
      </c>
      <c r="L12" t="s">
        <v>18</v>
      </c>
      <c r="N12" t="s">
        <v>39</v>
      </c>
    </row>
    <row r="13" spans="2:14" x14ac:dyDescent="0.25">
      <c r="B13" t="s">
        <v>63</v>
      </c>
      <c r="L13" t="s">
        <v>19</v>
      </c>
      <c r="N13" t="s">
        <v>40</v>
      </c>
    </row>
    <row r="14" spans="2:14" x14ac:dyDescent="0.25">
      <c r="B14" t="s">
        <v>64</v>
      </c>
      <c r="L14" t="s">
        <v>20</v>
      </c>
      <c r="N14" t="s">
        <v>41</v>
      </c>
    </row>
    <row r="15" spans="2:14" x14ac:dyDescent="0.25">
      <c r="B15" t="s">
        <v>65</v>
      </c>
      <c r="L15" t="s">
        <v>21</v>
      </c>
      <c r="N15" t="s">
        <v>42</v>
      </c>
    </row>
    <row r="16" spans="2:14" x14ac:dyDescent="0.25">
      <c r="B16" t="s">
        <v>66</v>
      </c>
      <c r="L16" t="s">
        <v>22</v>
      </c>
      <c r="N16" t="s">
        <v>43</v>
      </c>
    </row>
    <row r="17" spans="12:14" x14ac:dyDescent="0.25">
      <c r="L17" t="s">
        <v>23</v>
      </c>
      <c r="N17" t="s">
        <v>44</v>
      </c>
    </row>
    <row r="18" spans="12:14" x14ac:dyDescent="0.25">
      <c r="L18" t="s">
        <v>24</v>
      </c>
      <c r="N18" t="s">
        <v>45</v>
      </c>
    </row>
    <row r="19" spans="12:14" x14ac:dyDescent="0.25">
      <c r="L19" t="s">
        <v>25</v>
      </c>
      <c r="N19" t="s">
        <v>46</v>
      </c>
    </row>
    <row r="20" spans="12:14" x14ac:dyDescent="0.25">
      <c r="L20" t="s">
        <v>26</v>
      </c>
      <c r="N20" t="s">
        <v>47</v>
      </c>
    </row>
    <row r="21" spans="12:14" x14ac:dyDescent="0.25">
      <c r="L21" t="s">
        <v>27</v>
      </c>
      <c r="N21" t="s">
        <v>48</v>
      </c>
    </row>
    <row r="22" spans="12:14" x14ac:dyDescent="0.25">
      <c r="L22" t="s">
        <v>28</v>
      </c>
      <c r="N22" t="s">
        <v>49</v>
      </c>
    </row>
    <row r="23" spans="12:14" x14ac:dyDescent="0.25">
      <c r="L23" t="s">
        <v>29</v>
      </c>
      <c r="N23" t="s">
        <v>50</v>
      </c>
    </row>
    <row r="24" spans="12:14" x14ac:dyDescent="0.25">
      <c r="L24" t="s">
        <v>30</v>
      </c>
      <c r="N24" t="s">
        <v>51</v>
      </c>
    </row>
    <row r="25" spans="12:14" x14ac:dyDescent="0.25">
      <c r="L25" t="s">
        <v>31</v>
      </c>
      <c r="N25" t="s">
        <v>52</v>
      </c>
    </row>
    <row r="26" spans="12:14" x14ac:dyDescent="0.25">
      <c r="L26" t="s">
        <v>32</v>
      </c>
      <c r="N26" t="s">
        <v>53</v>
      </c>
    </row>
    <row r="27" spans="12:14" x14ac:dyDescent="0.25">
      <c r="N27" t="s">
        <v>119</v>
      </c>
    </row>
  </sheetData>
  <pageMargins left="0.7" right="0.7" top="0.75" bottom="0.75" header="0.3" footer="0.3"/>
  <headerFooter>
    <oddHeader>&amp;R&amp;"Times New Roman"&amp;10&amp;K1557B7 Stupanj klasifikacije: SLUŽBENO&amp;1#_x000D_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Prijavni obrazac</vt:lpstr>
      <vt:lpstr>List1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Žarko Latković</dc:creator>
  <cp:lastModifiedBy>Aleksandar Halavanja</cp:lastModifiedBy>
  <dcterms:created xsi:type="dcterms:W3CDTF">2025-09-23T10:47:13Z</dcterms:created>
  <dcterms:modified xsi:type="dcterms:W3CDTF">2026-03-05T14:28:24Z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2025-09-23T11:30:31Z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bb813aaf-707c-4af0-aace-2d792c73776e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