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N A T J E Č A J I  2 0 2 6\2. JP za kupnju novih vozila na alternativna goriva (EnU-4-26)\"/>
    </mc:Choice>
  </mc:AlternateContent>
  <xr:revisionPtr revIDLastSave="0" documentId="13_ncr:1_{A364DD60-F806-4AD9-A46E-95E3C10D10C8}" xr6:coauthVersionLast="47" xr6:coauthVersionMax="47" xr10:uidLastSave="{00000000-0000-0000-0000-000000000000}"/>
  <workbookProtection workbookAlgorithmName="SHA-512" workbookHashValue="xdQTXZEB1708JwKSK4vbfyCqHbDjbJJRIs1i83A11i8wS1RJNq/NjhlqHLEnz82wwsWT29oytNldB8q3PQMkpg==" workbookSaltValue="SGp7/LE7J8f8EMcfBlyPug==" workbookSpinCount="100000" lockStructure="1"/>
  <bookViews>
    <workbookView xWindow="-120" yWindow="-120" windowWidth="38640" windowHeight="21120" activeTab="1" xr2:uid="{69DD99C0-680B-42EC-AC19-736468000507}"/>
  </bookViews>
  <sheets>
    <sheet name="Opći podaci" sheetId="1" r:id="rId1"/>
    <sheet name="Podaci o vozilima" sheetId="2" r:id="rId2"/>
    <sheet name="List2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2" l="1"/>
  <c r="O43" i="2" s="1"/>
  <c r="P43" i="2" s="1"/>
  <c r="Q43" i="2" s="1"/>
  <c r="J43" i="2"/>
  <c r="K43" i="2" s="1"/>
  <c r="L43" i="2" s="1"/>
  <c r="F39" i="2"/>
  <c r="O37" i="2"/>
  <c r="N37" i="2"/>
  <c r="M37" i="2"/>
  <c r="L37" i="2"/>
  <c r="K37" i="2"/>
  <c r="J37" i="2"/>
  <c r="I37" i="2"/>
  <c r="O36" i="2"/>
  <c r="N36" i="2"/>
  <c r="P36" i="2" s="1"/>
  <c r="Q36" i="2" s="1"/>
  <c r="M36" i="2"/>
  <c r="L36" i="2"/>
  <c r="K36" i="2"/>
  <c r="J36" i="2"/>
  <c r="I36" i="2"/>
  <c r="O35" i="2"/>
  <c r="N35" i="2"/>
  <c r="M35" i="2"/>
  <c r="L35" i="2"/>
  <c r="K35" i="2"/>
  <c r="J35" i="2"/>
  <c r="I35" i="2"/>
  <c r="O34" i="2"/>
  <c r="N34" i="2"/>
  <c r="P34" i="2" s="1"/>
  <c r="Q34" i="2" s="1"/>
  <c r="M34" i="2"/>
  <c r="L34" i="2"/>
  <c r="K34" i="2"/>
  <c r="J34" i="2"/>
  <c r="I34" i="2"/>
  <c r="O33" i="2"/>
  <c r="N33" i="2"/>
  <c r="P33" i="2" s="1"/>
  <c r="Q33" i="2" s="1"/>
  <c r="M33" i="2"/>
  <c r="L33" i="2"/>
  <c r="K33" i="2"/>
  <c r="J33" i="2"/>
  <c r="I33" i="2"/>
  <c r="O32" i="2"/>
  <c r="N32" i="2"/>
  <c r="P32" i="2" s="1"/>
  <c r="Q32" i="2" s="1"/>
  <c r="M32" i="2"/>
  <c r="L32" i="2"/>
  <c r="K32" i="2"/>
  <c r="J32" i="2"/>
  <c r="I32" i="2"/>
  <c r="O31" i="2"/>
  <c r="N31" i="2"/>
  <c r="P31" i="2" s="1"/>
  <c r="Q31" i="2" s="1"/>
  <c r="M31" i="2"/>
  <c r="L31" i="2"/>
  <c r="K31" i="2"/>
  <c r="J31" i="2"/>
  <c r="I31" i="2"/>
  <c r="O30" i="2"/>
  <c r="N30" i="2"/>
  <c r="M30" i="2"/>
  <c r="L30" i="2"/>
  <c r="K30" i="2"/>
  <c r="J30" i="2"/>
  <c r="I30" i="2"/>
  <c r="O29" i="2"/>
  <c r="N29" i="2"/>
  <c r="M29" i="2"/>
  <c r="L29" i="2"/>
  <c r="K29" i="2"/>
  <c r="J29" i="2"/>
  <c r="I29" i="2"/>
  <c r="O28" i="2"/>
  <c r="N28" i="2"/>
  <c r="M28" i="2"/>
  <c r="L28" i="2"/>
  <c r="K28" i="2"/>
  <c r="J28" i="2"/>
  <c r="I28" i="2"/>
  <c r="O27" i="2"/>
  <c r="N27" i="2"/>
  <c r="M27" i="2"/>
  <c r="L27" i="2"/>
  <c r="K27" i="2"/>
  <c r="J27" i="2"/>
  <c r="I27" i="2"/>
  <c r="O26" i="2"/>
  <c r="N26" i="2"/>
  <c r="M26" i="2"/>
  <c r="L26" i="2"/>
  <c r="K26" i="2"/>
  <c r="J26" i="2"/>
  <c r="I26" i="2"/>
  <c r="O25" i="2"/>
  <c r="N25" i="2"/>
  <c r="M25" i="2"/>
  <c r="L25" i="2"/>
  <c r="K25" i="2"/>
  <c r="J25" i="2"/>
  <c r="I25" i="2"/>
  <c r="O24" i="2"/>
  <c r="N24" i="2"/>
  <c r="P24" i="2" s="1"/>
  <c r="Q24" i="2" s="1"/>
  <c r="M24" i="2"/>
  <c r="L24" i="2"/>
  <c r="K24" i="2"/>
  <c r="J24" i="2"/>
  <c r="I24" i="2"/>
  <c r="O23" i="2"/>
  <c r="N23" i="2"/>
  <c r="M23" i="2"/>
  <c r="L23" i="2"/>
  <c r="K23" i="2"/>
  <c r="J23" i="2"/>
  <c r="I23" i="2"/>
  <c r="O22" i="2"/>
  <c r="N22" i="2"/>
  <c r="P22" i="2" s="1"/>
  <c r="Q22" i="2" s="1"/>
  <c r="M22" i="2"/>
  <c r="L22" i="2"/>
  <c r="K22" i="2"/>
  <c r="J22" i="2"/>
  <c r="I22" i="2"/>
  <c r="O21" i="2"/>
  <c r="N21" i="2"/>
  <c r="P21" i="2" s="1"/>
  <c r="Q21" i="2" s="1"/>
  <c r="M21" i="2"/>
  <c r="L21" i="2"/>
  <c r="K21" i="2"/>
  <c r="J21" i="2"/>
  <c r="I21" i="2"/>
  <c r="O20" i="2"/>
  <c r="N20" i="2"/>
  <c r="P20" i="2" s="1"/>
  <c r="Q20" i="2" s="1"/>
  <c r="M20" i="2"/>
  <c r="L20" i="2"/>
  <c r="K20" i="2"/>
  <c r="J20" i="2"/>
  <c r="I20" i="2"/>
  <c r="O19" i="2"/>
  <c r="N19" i="2"/>
  <c r="M19" i="2"/>
  <c r="L19" i="2"/>
  <c r="K19" i="2"/>
  <c r="J19" i="2"/>
  <c r="I19" i="2"/>
  <c r="O18" i="2"/>
  <c r="N18" i="2"/>
  <c r="M18" i="2"/>
  <c r="L18" i="2"/>
  <c r="K18" i="2"/>
  <c r="J18" i="2"/>
  <c r="I18" i="2"/>
  <c r="P19" i="2" l="1"/>
  <c r="Q19" i="2" s="1"/>
  <c r="D39" i="2"/>
  <c r="P23" i="2"/>
  <c r="Q23" i="2" s="1"/>
  <c r="P35" i="2"/>
  <c r="Q35" i="2" s="1"/>
  <c r="P18" i="2"/>
  <c r="Q18" i="2" s="1"/>
  <c r="P30" i="2"/>
  <c r="Q30" i="2" s="1"/>
  <c r="P26" i="2"/>
  <c r="Q26" i="2" s="1"/>
  <c r="P28" i="2"/>
  <c r="Q28" i="2" s="1"/>
  <c r="P25" i="2"/>
  <c r="Q25" i="2" s="1"/>
  <c r="P37" i="2"/>
  <c r="Q37" i="2" s="1"/>
  <c r="P27" i="2"/>
  <c r="Q27" i="2" s="1"/>
  <c r="P29" i="2"/>
  <c r="Q29" i="2" s="1"/>
  <c r="J38" i="2" l="1"/>
  <c r="I39" i="2" s="1"/>
</calcChain>
</file>

<file path=xl/sharedStrings.xml><?xml version="1.0" encoding="utf-8"?>
<sst xmlns="http://schemas.openxmlformats.org/spreadsheetml/2006/main" count="122" uniqueCount="109">
  <si>
    <t>1. OPĆI PODACI O KORISNIKU SREDSTAVA FONDA I PROJEKTU</t>
  </si>
  <si>
    <t>Zakonski zastupnik ili druga ovlaštena osoba:</t>
  </si>
  <si>
    <t>Kontakt osoba:</t>
  </si>
  <si>
    <t>2. FINANCIJSKI PODACI O VOZILU</t>
  </si>
  <si>
    <t>Ukupna vrijednost investicije bez PDV-a (EUR):</t>
  </si>
  <si>
    <t xml:space="preserve">Datum: </t>
  </si>
  <si>
    <t>Potpis: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</si>
  <si>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</si>
  <si>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</si>
  <si>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</si>
  <si>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</si>
  <si>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</si>
  <si>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</si>
  <si>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</si>
  <si>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</si>
  <si>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</si>
  <si>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</si>
  <si>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</si>
  <si>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</si>
  <si>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</si>
  <si>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</si>
  <si>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</si>
  <si>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</si>
  <si>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</si>
  <si>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</si>
  <si>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</si>
  <si>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</si>
  <si>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VRIJEDNOST INVESTICIJE</t>
  </si>
  <si>
    <t>Kategorija vozila</t>
  </si>
  <si>
    <t>Proizvođač vozila</t>
  </si>
  <si>
    <t>Model vozila</t>
  </si>
  <si>
    <t>Snaga vozila (kW)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</si>
  <si>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</si>
  <si>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</si>
  <si>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</si>
  <si>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</si>
  <si>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</si>
  <si>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</si>
  <si>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</si>
  <si>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</si>
  <si>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</si>
  <si>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</si>
  <si>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</si>
  <si>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</si>
  <si>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</si>
  <si>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</si>
  <si>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</si>
  <si>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</si>
  <si>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</si>
  <si>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</si>
  <si>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</si>
  <si>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</si>
  <si>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</si>
  <si>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Stupac1</t>
  </si>
  <si>
    <r>
      <rPr>
        <b/>
        <sz val="12"/>
        <color theme="1"/>
        <rFont val="Calibri"/>
        <family val="2"/>
        <charset val="238"/>
      </rPr>
      <t>Korisnik: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(OIB pravne osobe/obrtnika)</t>
    </r>
  </si>
  <si>
    <r>
      <rPr>
        <b/>
        <sz val="12"/>
        <color theme="1"/>
        <rFont val="Calibri"/>
        <family val="2"/>
        <charset val="238"/>
      </rPr>
      <t>Grad/općina: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(mjesto i poštanski broj sjedišta pravne osobe/obrta)</t>
    </r>
  </si>
  <si>
    <r>
      <rPr>
        <b/>
        <sz val="14"/>
        <color theme="1"/>
        <rFont val="Calibri"/>
        <family val="2"/>
        <charset val="238"/>
      </rPr>
      <t>3. IZVJEŠĆE O UČINCIMA PROJEKTA: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 xml:space="preserve">(klikom na strelicu </t>
    </r>
    <r>
      <rPr>
        <i/>
        <sz val="9"/>
        <color theme="1"/>
        <rFont val="Calibri"/>
        <family val="2"/>
        <charset val="238"/>
      </rPr>
      <t>Podaci o vozilima</t>
    </r>
    <r>
      <rPr>
        <sz val="9"/>
        <color theme="1"/>
        <rFont val="Calibri"/>
        <family val="2"/>
        <charset val="238"/>
      </rPr>
      <t xml:space="preserve"> automatski se prebacujete na list obrasaca s mjerom koju je potrebno ispuniti)</t>
    </r>
  </si>
  <si>
    <r>
      <rPr>
        <b/>
        <sz val="12"/>
        <color theme="1"/>
        <rFont val="Calibri"/>
        <family val="2"/>
        <charset val="238"/>
      </rPr>
      <t>Kupnja novog vozila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 xml:space="preserve">(podaci o primjenjenoj mjeri ispunjavaju se u listu </t>
    </r>
    <r>
      <rPr>
        <i/>
        <sz val="9"/>
        <color theme="1"/>
        <rFont val="Calibri"/>
        <family val="2"/>
        <charset val="238"/>
      </rPr>
      <t>Podaci o vozilima</t>
    </r>
    <r>
      <rPr>
        <sz val="9"/>
        <color theme="1"/>
        <rFont val="Calibri"/>
        <family val="2"/>
        <charset val="238"/>
      </rPr>
      <t>)</t>
    </r>
  </si>
  <si>
    <t xml:space="preserve">PODACI O VOZILIMA </t>
  </si>
  <si>
    <t>Vrsta pogona (električni/vodik)</t>
  </si>
  <si>
    <t>Cijena vozila bez PDV-a [EUR]</t>
  </si>
  <si>
    <t>Broj vozila [kom]</t>
  </si>
  <si>
    <t>Ukupna cijena vozila bez PDV-a [EUR]</t>
  </si>
  <si>
    <t>Ako je L</t>
  </si>
  <si>
    <t>Provjera cijene za L</t>
  </si>
  <si>
    <t>Ako je M1 ili N1</t>
  </si>
  <si>
    <t>Iznos za M1</t>
  </si>
  <si>
    <t>ako su neki MA,ME,N2,N3</t>
  </si>
  <si>
    <t>iznos za 2 i 3</t>
  </si>
  <si>
    <t>konačni iznos po vozilu</t>
  </si>
  <si>
    <t>konačni iznos za sva vozila</t>
  </si>
  <si>
    <t>Ukupna vrijednost investicije bez PDV-a [EUR]</t>
  </si>
  <si>
    <t>Ukupan broj vozila [kom]</t>
  </si>
  <si>
    <t>Tražena bespovratna sredstva [EUR]
(informativni izračun)</t>
  </si>
  <si>
    <t>električni</t>
  </si>
  <si>
    <t>da li je L</t>
  </si>
  <si>
    <t>da li je i električni</t>
  </si>
  <si>
    <t>I IZNOIS</t>
  </si>
  <si>
    <t>kolki je iznos</t>
  </si>
  <si>
    <t>provjera iznoisa</t>
  </si>
  <si>
    <t>ukupno sredstava</t>
  </si>
  <si>
    <t>provjera ukupno sredstava</t>
  </si>
  <si>
    <t>L 1</t>
  </si>
  <si>
    <t>L 2</t>
  </si>
  <si>
    <t>L 3</t>
  </si>
  <si>
    <t>L 4</t>
  </si>
  <si>
    <t>L 5</t>
  </si>
  <si>
    <t>L 6</t>
  </si>
  <si>
    <t>L 7</t>
  </si>
  <si>
    <t>M 1</t>
  </si>
  <si>
    <t>M 2</t>
  </si>
  <si>
    <t>M 3</t>
  </si>
  <si>
    <t>N 1</t>
  </si>
  <si>
    <t>N 2</t>
  </si>
  <si>
    <t>N 3</t>
  </si>
  <si>
    <t>vodik</t>
  </si>
  <si>
    <t>Ime i prezime:</t>
  </si>
  <si>
    <r>
      <rPr>
        <b/>
        <sz val="12"/>
        <color theme="1"/>
        <rFont val="Calibri"/>
        <family val="2"/>
        <charset val="238"/>
      </rPr>
      <t>M.P.</t>
    </r>
    <r>
      <rPr>
        <sz val="10"/>
        <color theme="1"/>
        <rFont val="Calibri"/>
        <family val="2"/>
        <charset val="238"/>
      </rPr>
      <t xml:space="preserve"> (</t>
    </r>
    <r>
      <rPr>
        <i/>
        <sz val="10"/>
        <color theme="1"/>
        <rFont val="Calibri"/>
        <family val="2"/>
        <charset val="238"/>
      </rPr>
      <t>ako je primjenjivo</t>
    </r>
    <r>
      <rPr>
        <sz val="10"/>
        <color theme="1"/>
        <rFont val="Calibri"/>
        <family val="2"/>
        <charset val="238"/>
      </rPr>
      <t>)</t>
    </r>
  </si>
  <si>
    <r>
      <rPr>
        <sz val="10"/>
        <color rgb="FFFF0000"/>
        <rFont val="Calibri"/>
        <family val="2"/>
        <charset val="238"/>
      </rPr>
      <t>*</t>
    </r>
    <r>
      <rPr>
        <b/>
        <sz val="10"/>
        <color rgb="FFFF0000"/>
        <rFont val="Calibri"/>
        <family val="2"/>
        <charset val="238"/>
      </rPr>
      <t>NAPOMENA</t>
    </r>
    <r>
      <rPr>
        <b/>
        <sz val="12"/>
        <color rgb="FFFF0000"/>
        <rFont val="Calibri"/>
        <family val="2"/>
        <charset val="238"/>
      </rPr>
      <t>:</t>
    </r>
    <r>
      <rPr>
        <sz val="12"/>
        <color rgb="FFFF0000"/>
        <rFont val="Calibri"/>
        <family val="2"/>
        <charset val="238"/>
      </rPr>
      <t xml:space="preserve"> </t>
    </r>
    <r>
      <rPr>
        <i/>
        <sz val="10"/>
        <color rgb="FFFF0000"/>
        <rFont val="Calibri"/>
        <family val="2"/>
        <charset val="238"/>
      </rPr>
      <t>Sukladno točki VI. Poziva, u slučaju nabave vozila  putem financijskog leasinga učešće korisnika u financijskom leasingu obvezno mora biti veće ili jednako iznosu dodijeljenih bespovratnih sredstava Fonda.</t>
    </r>
  </si>
  <si>
    <r>
      <rPr>
        <b/>
        <sz val="12"/>
        <color theme="1"/>
        <rFont val="Calibri"/>
        <family val="2"/>
        <charset val="238"/>
      </rPr>
      <t>Klasa ugovora: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(upisati klasu ugovora s Fondom za zaštitu okoliša i energetsku učinkovitost)</t>
    </r>
  </si>
  <si>
    <r>
      <rPr>
        <b/>
        <sz val="12"/>
        <color theme="1"/>
        <rFont val="Calibri"/>
        <family val="2"/>
        <charset val="238"/>
      </rPr>
      <t>Adresa: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(ulica i broj sjedišta pravne osobe/obrta)</t>
    </r>
  </si>
  <si>
    <r>
      <rPr>
        <b/>
        <sz val="12"/>
        <color theme="1"/>
        <rFont val="Calibri"/>
        <family val="2"/>
        <charset val="238"/>
      </rPr>
      <t>Kontakt: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(broj telefona/mobitel, e-mail adresa)</t>
    </r>
  </si>
  <si>
    <r>
      <rPr>
        <b/>
        <sz val="12"/>
        <color theme="1"/>
        <rFont val="Calibri"/>
        <family val="2"/>
        <charset val="238"/>
      </rPr>
      <t>Datum sklapanja ugovora s Fondom: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(upisati datum sklapanja Ugovora s Fondom)</t>
    </r>
  </si>
  <si>
    <r>
      <rPr>
        <b/>
        <sz val="12"/>
        <color theme="1"/>
        <rFont val="Calibri"/>
        <family val="2"/>
        <charset val="238"/>
      </rPr>
      <t>Korisni</t>
    </r>
    <r>
      <rPr>
        <b/>
        <sz val="11"/>
        <color theme="1"/>
        <rFont val="Calibri"/>
        <family val="2"/>
        <charset val="238"/>
      </rPr>
      <t>k: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(naziv pravne osobe /obrta)</t>
    </r>
  </si>
  <si>
    <r>
      <rPr>
        <b/>
        <sz val="12"/>
        <color theme="1"/>
        <rFont val="Calibri"/>
        <family val="2"/>
        <charset val="238"/>
      </rPr>
      <t>Županija: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(županija sjedišta pravne osobe/obrta)</t>
    </r>
  </si>
  <si>
    <r>
      <rPr>
        <b/>
        <sz val="12"/>
        <color theme="1"/>
        <rFont val="Calibri"/>
        <family val="2"/>
        <charset val="238"/>
      </rPr>
      <t>Datum završetka projekta: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(upisati datum izdavanja računa)</t>
    </r>
  </si>
  <si>
    <r>
      <rPr>
        <b/>
        <sz val="12"/>
        <color theme="1"/>
        <rFont val="Calibri"/>
        <family val="2"/>
        <charset val="238"/>
      </rPr>
      <t>Iznos dodijeljenih sredstava Fonda (EUR):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</rPr>
      <t>(upisati ukupni dodijeljeni iznos sredstava iz Ugovora s Fondom u eurima)</t>
    </r>
  </si>
  <si>
    <t>Zahtjev za isplatu 
JAVNI POZIV ZA KUPNJU NOVIH VOZILA NA ALTERNATIVNA GORIVA (EnU-4/26)</t>
  </si>
  <si>
    <r>
      <rPr>
        <b/>
        <sz val="12"/>
        <color theme="1"/>
        <rFont val="Calibri"/>
        <family val="2"/>
        <charset val="238"/>
      </rPr>
      <t>JAVNI POZIV ZA KUPNJU NOVIH VOZILA NA ALTERNATIVNA GORIVA (EnU-4/26</t>
    </r>
    <r>
      <rPr>
        <b/>
        <sz val="11"/>
        <color theme="1"/>
        <rFont val="Calibri"/>
        <family val="2"/>
        <charset val="238"/>
      </rPr>
      <t>)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</rPr>
      <t>Obvezno je popuniti izvješće o učincima kupnje vozila</t>
    </r>
    <r>
      <rPr>
        <b/>
        <sz val="11"/>
        <color theme="1"/>
        <rFont val="Calibri"/>
        <family val="2"/>
        <charset val="238"/>
      </rPr>
      <t>. Prihvatljiva su vozila L1-L7 te M1 kategorije na električni pogon koja nije viša od 50.000,00 € bez PDV-a.</t>
    </r>
    <r>
      <rPr>
        <sz val="11"/>
        <color theme="1"/>
        <rFont val="Aptos Narrow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</si>
</sst>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€-41A]"/>
    <numFmt numFmtId="165" formatCode="#,##0.00\ [$€-41A];\-#,##0.00\ [$€-41A]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 applyAlignment="1">
      <alignment horizontal="left" vertical="center" indent="13"/>
    </xf>
    <xf numFmtId="0" fontId="0" fillId="0" borderId="0" xfId="0" applyAlignment="1">
      <alignment horizontal="left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horizontal="right"/>
    </xf>
    <xf numFmtId="0" fontId="0" fillId="0" borderId="19" xfId="0" applyBorder="1" applyAlignment="1">
      <alignment vertical="center"/>
    </xf>
    <xf numFmtId="0" fontId="2" fillId="0" borderId="22" xfId="0" applyFont="1" applyBorder="1"/>
    <xf numFmtId="0" fontId="2" fillId="0" borderId="15" xfId="0" applyFont="1" applyBorder="1"/>
    <xf numFmtId="0" fontId="0" fillId="0" borderId="22" xfId="0" applyBorder="1"/>
    <xf numFmtId="0" fontId="16" fillId="0" borderId="22" xfId="0" applyFont="1" applyBorder="1"/>
    <xf numFmtId="0" fontId="0" fillId="0" borderId="23" xfId="0" applyBorder="1"/>
    <xf numFmtId="0" fontId="0" fillId="0" borderId="29" xfId="0" applyBorder="1" applyProtection="1"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 applyProtection="1">
      <alignment horizontal="center" vertical="center" wrapText="1"/>
    </xf>
    <xf numFmtId="43" fontId="0" fillId="0" borderId="0" xfId="1" applyFont="1" applyProtection="1"/>
    <xf numFmtId="4" fontId="0" fillId="0" borderId="0" xfId="0" applyNumberFormat="1"/>
    <xf numFmtId="43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" fontId="0" fillId="0" borderId="0" xfId="1" applyNumberFormat="1" applyFont="1" applyProtection="1"/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0" xfId="0" applyFont="1" applyAlignment="1">
      <alignment horizontal="right"/>
    </xf>
    <xf numFmtId="165" fontId="7" fillId="0" borderId="1" xfId="1" applyNumberFormat="1" applyFont="1" applyBorder="1" applyAlignment="1" applyProtection="1">
      <alignment horizontal="center" vertical="center"/>
      <protection locked="0"/>
    </xf>
    <xf numFmtId="165" fontId="7" fillId="4" borderId="1" xfId="1" applyNumberFormat="1" applyFont="1" applyFill="1" applyBorder="1" applyAlignment="1" applyProtection="1">
      <alignment horizontal="center" vertical="center"/>
      <protection locked="0"/>
    </xf>
    <xf numFmtId="165" fontId="7" fillId="4" borderId="1" xfId="1" applyNumberFormat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0" fillId="0" borderId="33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0" fillId="0" borderId="20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49" fontId="0" fillId="0" borderId="21" xfId="0" applyNumberFormat="1" applyBorder="1" applyAlignment="1" applyProtection="1">
      <alignment horizontal="center"/>
      <protection locked="0"/>
    </xf>
    <xf numFmtId="0" fontId="0" fillId="0" borderId="20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left" vertical="center"/>
    </xf>
    <xf numFmtId="164" fontId="0" fillId="0" borderId="8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21" xfId="0" applyNumberFormat="1" applyBorder="1" applyAlignment="1" applyProtection="1">
      <alignment horizontal="center"/>
      <protection locked="0"/>
    </xf>
    <xf numFmtId="0" fontId="11" fillId="0" borderId="2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0" indent="1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0" indent="1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0" indent="13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Podaci o vozilima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hyperlink" Target="#'Op&#263;i podaci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198436</xdr:colOff>
      <xdr:row>23</xdr:row>
      <xdr:rowOff>49608</xdr:rowOff>
    </xdr:from>
    <xdr:to>
      <xdr:col>5</xdr:col>
      <xdr:colOff>89297</xdr:colOff>
      <xdr:row>23</xdr:row>
      <xdr:rowOff>534240</xdr:rowOff>
    </xdr:to>
    <xdr:sp macro="" textlink="">
      <xdr:nvSpPr>
        <xdr:cNvPr id="3" name="Strelica: desn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70C4D7-EAEF-D4A8-DBE8-D5FB2D0EAC76}"/>
            </a:ext>
          </a:extLst>
        </xdr:cNvPr>
        <xdr:cNvSpPr/>
      </xdr:nvSpPr>
      <xdr:spPr>
        <a:xfrm>
          <a:off x="5714999" y="7292577"/>
          <a:ext cx="1270001" cy="484632"/>
        </a:xfrm>
        <a:prstGeom prst="rightArrow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r-HR" sz="1100">
              <a:solidFill>
                <a:sysClr val="windowText" lastClr="000000"/>
              </a:solidFill>
            </a:rPr>
            <a:t>Podaci o vozilima</a:t>
          </a:r>
        </a:p>
      </xdr:txBody>
    </xdr:sp>
    <xdr:clientData/>
  </xdr:twoCellAnchor>
  <xdr:twoCellAnchor editAs="oneCell">
    <xdr:from>
      <xdr:col>0</xdr:col>
      <xdr:colOff>178594</xdr:colOff>
      <xdr:row>0</xdr:row>
      <xdr:rowOff>126415</xdr:rowOff>
    </xdr:from>
    <xdr:to>
      <xdr:col>1</xdr:col>
      <xdr:colOff>494903</xdr:colOff>
      <xdr:row>3</xdr:row>
      <xdr:rowOff>113953</xdr:rowOff>
    </xdr:to>
    <xdr:pic>
      <xdr:nvPicPr>
        <xdr:cNvPr id="4" name="Slika 3" descr="Slika na kojoj se prikazuje tekst, Font, električno plava, logotip&#10;&#10;Sadržaj generiran uz AI možda nije točan.">
          <a:extLst>
            <a:ext uri="{FF2B5EF4-FFF2-40B4-BE49-F238E27FC236}">
              <a16:creationId xmlns:a16="http://schemas.microsoft.com/office/drawing/2014/main" id="{C0473CD2-CB86-26F8-3923-31B02B7FE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594" y="126415"/>
          <a:ext cx="1695450" cy="553085"/>
        </a:xfrm>
        <a:prstGeom prst="rect">
          <a:avLst/>
        </a:prstGeom>
      </xdr:spPr>
    </xdr:pic>
    <xdr:clientData/>
  </xdr:twoCellAnchor>
  <xdr:twoCellAnchor editAs="oneCell">
    <xdr:from>
      <xdr:col>2</xdr:col>
      <xdr:colOff>199605</xdr:colOff>
      <xdr:row>0</xdr:row>
      <xdr:rowOff>166804</xdr:rowOff>
    </xdr:from>
    <xdr:to>
      <xdr:col>3</xdr:col>
      <xdr:colOff>877864</xdr:colOff>
      <xdr:row>3</xdr:row>
      <xdr:rowOff>92668</xdr:rowOff>
    </xdr:to>
    <xdr:pic>
      <xdr:nvPicPr>
        <xdr:cNvPr id="5" name="Slika 4" descr="Slika na kojoj se prikazuje tekst, Font, simbol, logotip&#10;&#10;Sadržaj generiran uz AI možda nije točan.">
          <a:extLst>
            <a:ext uri="{FF2B5EF4-FFF2-40B4-BE49-F238E27FC236}">
              <a16:creationId xmlns:a16="http://schemas.microsoft.com/office/drawing/2014/main" id="{8DF13CE6-2E9C-0908-0A9C-3D07743EC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886" y="166804"/>
          <a:ext cx="2057400" cy="49141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640604</xdr:colOff>
      <xdr:row>0</xdr:row>
      <xdr:rowOff>90932</xdr:rowOff>
    </xdr:from>
    <xdr:to>
      <xdr:col>5</xdr:col>
      <xdr:colOff>945300</xdr:colOff>
      <xdr:row>3</xdr:row>
      <xdr:rowOff>51086</xdr:rowOff>
    </xdr:to>
    <xdr:pic>
      <xdr:nvPicPr>
        <xdr:cNvPr id="6" name="Slika 5" descr="Slika na kojoj se prikazuje tekst, Font, logotip&#10;&#10;Sadržaj generiran uz AI možda nije točan.">
          <a:extLst>
            <a:ext uri="{FF2B5EF4-FFF2-40B4-BE49-F238E27FC236}">
              <a16:creationId xmlns:a16="http://schemas.microsoft.com/office/drawing/2014/main" id="{289C259C-BC2C-AE9B-D3CE-F0348ECF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57167" y="90932"/>
          <a:ext cx="1683836" cy="525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257173</xdr:colOff>
      <xdr:row>10</xdr:row>
      <xdr:rowOff>76200</xdr:rowOff>
    </xdr:from>
    <xdr:to>
      <xdr:col>2</xdr:col>
      <xdr:colOff>704849</xdr:colOff>
      <xdr:row>12</xdr:row>
      <xdr:rowOff>179832</xdr:rowOff>
    </xdr:to>
    <xdr:sp macro="" textlink="">
      <xdr:nvSpPr>
        <xdr:cNvPr id="2" name="Strelica: ulijev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CCB11-3D8C-AAD4-4C06-BE89DB448066}"/>
            </a:ext>
          </a:extLst>
        </xdr:cNvPr>
        <xdr:cNvSpPr/>
      </xdr:nvSpPr>
      <xdr:spPr>
        <a:xfrm>
          <a:off x="600073" y="76200"/>
          <a:ext cx="1828801" cy="484632"/>
        </a:xfrm>
        <a:prstGeom prst="left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r-HR" sz="1100">
              <a:solidFill>
                <a:sysClr val="windowText" lastClr="000000"/>
              </a:solidFill>
            </a:rPr>
            <a:t>Povratak na opće podatke</a:t>
          </a:r>
        </a:p>
      </xdr:txBody>
    </xdr:sp>
    <xdr:clientData/>
  </xdr:twoCellAnchor>
  <xdr:twoCellAnchor editAs="oneCell">
    <xdr:from>
      <xdr:col>1</xdr:col>
      <xdr:colOff>95250</xdr:colOff>
      <xdr:row>6</xdr:row>
      <xdr:rowOff>123825</xdr:rowOff>
    </xdr:from>
    <xdr:to>
      <xdr:col>2</xdr:col>
      <xdr:colOff>409575</xdr:colOff>
      <xdr:row>9</xdr:row>
      <xdr:rowOff>105410</xdr:rowOff>
    </xdr:to>
    <xdr:pic>
      <xdr:nvPicPr>
        <xdr:cNvPr id="3" name="Slika 2" descr="Slika na kojoj se prikazuje tekst, Font, električno plava, logotip&#10;&#10;Sadržaj generiran uz AI možda nije točan.">
          <a:extLst>
            <a:ext uri="{FF2B5EF4-FFF2-40B4-BE49-F238E27FC236}">
              <a16:creationId xmlns:a16="http://schemas.microsoft.com/office/drawing/2014/main" id="{29E9A088-8ECE-A9A8-BC98-2E973366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123825"/>
          <a:ext cx="1695450" cy="55308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1333500</xdr:colOff>
      <xdr:row>7</xdr:row>
      <xdr:rowOff>19050</xdr:rowOff>
    </xdr:from>
    <xdr:to>
      <xdr:col>5</xdr:col>
      <xdr:colOff>495300</xdr:colOff>
      <xdr:row>9</xdr:row>
      <xdr:rowOff>133350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6B2DD7-9443-2501-1944-A00874746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9550"/>
          <a:ext cx="20574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771525</xdr:colOff>
      <xdr:row>7</xdr:row>
      <xdr:rowOff>0</xdr:rowOff>
    </xdr:from>
    <xdr:to>
      <xdr:col>8</xdr:col>
      <xdr:colOff>1075055</xdr:colOff>
      <xdr:row>9</xdr:row>
      <xdr:rowOff>146685</xdr:rowOff>
    </xdr:to>
    <xdr:pic>
      <xdr:nvPicPr>
        <xdr:cNvPr id="5" name="Slika 4" descr="Slika na kojoj se prikazuje tekst, Font, logotip&#10;&#10;Sadržaj generiran uz AI možda nije točan.">
          <a:extLst>
            <a:ext uri="{FF2B5EF4-FFF2-40B4-BE49-F238E27FC236}">
              <a16:creationId xmlns:a16="http://schemas.microsoft.com/office/drawing/2014/main" id="{D22EA056-5ED0-B5AA-5F90-5ED45718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63150" y="190500"/>
          <a:ext cx="1684655" cy="5276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F7C636-0DE0-4001-ABBB-ECAF45209E45}" name="Tablica1" displayName="Tablica1" ref="A1:A22" totalsRowShown="0" headerRowDxfId="2" dataDxfId="1">
  <autoFilter ref="A1:A22" xr:uid="{31F7C636-0DE0-4001-ABBB-ECAF45209E45}"/>
  <tableColumns count="1">
    <tableColumn id="1" xr3:uid="{44418479-9390-49AB-9BC7-BACA432994B8}" name="Stupac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5DA8-9805-4828-9A08-3B7FFE16624C}">
  <sheetPr>
    <pageSetUpPr fitToPage="1"/>
  </sheetPr>
  <dimension ref="A1:F27"/>
  <sheetViews>
    <sheetView view="pageBreakPreview" zoomScale="96" zoomScaleNormal="96" zoomScaleSheetLayoutView="96" workbookViewId="0">
      <selection activeCell="D8" sqref="D8:F8"/>
    </sheetView>
  </sheetViews>
  <sheetFormatPr defaultRowHeight="15" x14ac:dyDescent="0.25"/>
  <cols>
    <col min="1" max="6" width="20.7109375" customWidth="1"/>
  </cols>
  <sheetData>
    <row r="1" spans="1:6" ht="15" customHeight="1" x14ac:dyDescent="0.25">
      <c r="A1" s="39"/>
      <c r="B1" s="40"/>
      <c r="C1" s="40"/>
      <c r="D1" s="40"/>
      <c r="E1" s="40"/>
      <c r="F1" s="41"/>
    </row>
    <row r="2" spans="1:6" ht="15" customHeight="1" x14ac:dyDescent="0.25">
      <c r="A2" s="42"/>
      <c r="B2" s="43"/>
      <c r="C2" s="43"/>
      <c r="D2" s="43"/>
      <c r="E2" s="43"/>
      <c r="F2" s="44"/>
    </row>
    <row r="3" spans="1:6" ht="15" customHeight="1" x14ac:dyDescent="0.25">
      <c r="A3" s="42"/>
      <c r="B3" s="43"/>
      <c r="C3" s="43"/>
      <c r="D3" s="43"/>
      <c r="E3" s="43"/>
      <c r="F3" s="44"/>
    </row>
    <row r="4" spans="1:6" ht="15" customHeight="1" x14ac:dyDescent="0.25">
      <c r="A4" s="45"/>
      <c r="B4" s="46"/>
      <c r="C4" s="46"/>
      <c r="D4" s="46"/>
      <c r="E4" s="46"/>
      <c r="F4" s="47"/>
    </row>
    <row r="5" spans="1:6" s="2" customFormat="1" ht="18" customHeight="1" x14ac:dyDescent="0.25">
      <c r="A5" s="48" t="s">
        <v>107</v>
      </c>
      <c r="B5" s="49"/>
      <c r="C5" s="49"/>
      <c r="D5" s="49"/>
      <c r="E5" s="49"/>
      <c r="F5" s="50"/>
    </row>
    <row r="6" spans="1:6" ht="18" customHeight="1" x14ac:dyDescent="0.25">
      <c r="A6" s="51"/>
      <c r="B6" s="52"/>
      <c r="C6" s="52"/>
      <c r="D6" s="52"/>
      <c r="E6" s="52"/>
      <c r="F6" s="53"/>
    </row>
    <row r="7" spans="1:6" ht="30" customHeight="1" x14ac:dyDescent="0.25">
      <c r="A7" s="54" t="s">
        <v>0</v>
      </c>
      <c r="B7" s="55"/>
      <c r="C7" s="55"/>
      <c r="D7" s="55"/>
      <c r="E7" s="55"/>
      <c r="F7" s="56"/>
    </row>
    <row r="8" spans="1:6" ht="38.25" customHeight="1" x14ac:dyDescent="0.25">
      <c r="A8" s="57" t="s">
        <v>99</v>
      </c>
      <c r="B8" s="58"/>
      <c r="C8" s="59"/>
      <c r="D8" s="60"/>
      <c r="E8" s="61"/>
      <c r="F8" s="62"/>
    </row>
    <row r="9" spans="1:6" ht="30" customHeight="1" x14ac:dyDescent="0.25">
      <c r="A9" s="66" t="s">
        <v>103</v>
      </c>
      <c r="B9" s="67"/>
      <c r="C9" s="68"/>
      <c r="D9" s="60"/>
      <c r="E9" s="61"/>
      <c r="F9" s="62"/>
    </row>
    <row r="10" spans="1:6" ht="30" customHeight="1" x14ac:dyDescent="0.25">
      <c r="A10" s="66" t="s">
        <v>54</v>
      </c>
      <c r="B10" s="67"/>
      <c r="C10" s="68"/>
      <c r="D10" s="63"/>
      <c r="E10" s="64"/>
      <c r="F10" s="65"/>
    </row>
    <row r="11" spans="1:6" ht="30" customHeight="1" x14ac:dyDescent="0.25">
      <c r="A11" s="66" t="s">
        <v>100</v>
      </c>
      <c r="B11" s="67"/>
      <c r="C11" s="68"/>
      <c r="D11" s="60"/>
      <c r="E11" s="61"/>
      <c r="F11" s="62"/>
    </row>
    <row r="12" spans="1:6" ht="30" customHeight="1" x14ac:dyDescent="0.25">
      <c r="A12" s="66" t="s">
        <v>55</v>
      </c>
      <c r="B12" s="67"/>
      <c r="C12" s="68"/>
      <c r="D12" s="60"/>
      <c r="E12" s="61"/>
      <c r="F12" s="62"/>
    </row>
    <row r="13" spans="1:6" ht="30" customHeight="1" x14ac:dyDescent="0.25">
      <c r="A13" s="66" t="s">
        <v>104</v>
      </c>
      <c r="B13" s="67"/>
      <c r="C13" s="68"/>
      <c r="D13" s="60"/>
      <c r="E13" s="61"/>
      <c r="F13" s="62"/>
    </row>
    <row r="14" spans="1:6" ht="30" customHeight="1" x14ac:dyDescent="0.25">
      <c r="A14" s="69" t="s">
        <v>1</v>
      </c>
      <c r="B14" s="67"/>
      <c r="C14" s="68"/>
      <c r="D14" s="60"/>
      <c r="E14" s="61"/>
      <c r="F14" s="62"/>
    </row>
    <row r="15" spans="1:6" ht="30" customHeight="1" x14ac:dyDescent="0.25">
      <c r="A15" s="70" t="s">
        <v>2</v>
      </c>
      <c r="B15" s="71"/>
      <c r="C15" s="72"/>
      <c r="D15" s="60"/>
      <c r="E15" s="61"/>
      <c r="F15" s="62"/>
    </row>
    <row r="16" spans="1:6" ht="30" customHeight="1" x14ac:dyDescent="0.25">
      <c r="A16" s="66" t="s">
        <v>101</v>
      </c>
      <c r="B16" s="73"/>
      <c r="C16" s="74"/>
      <c r="D16" s="75"/>
      <c r="E16" s="60"/>
      <c r="F16" s="62"/>
    </row>
    <row r="17" spans="1:6" ht="30" customHeight="1" x14ac:dyDescent="0.25">
      <c r="A17" s="54" t="s">
        <v>3</v>
      </c>
      <c r="B17" s="67"/>
      <c r="C17" s="67"/>
      <c r="D17" s="67"/>
      <c r="E17" s="67"/>
      <c r="F17" s="76"/>
    </row>
    <row r="18" spans="1:6" ht="36" customHeight="1" x14ac:dyDescent="0.25">
      <c r="A18" s="80" t="s">
        <v>98</v>
      </c>
      <c r="B18" s="81"/>
      <c r="C18" s="81"/>
      <c r="D18" s="81"/>
      <c r="E18" s="81"/>
      <c r="F18" s="82"/>
    </row>
    <row r="19" spans="1:6" ht="30" customHeight="1" x14ac:dyDescent="0.25">
      <c r="A19" s="66" t="s">
        <v>102</v>
      </c>
      <c r="B19" s="67"/>
      <c r="C19" s="68"/>
      <c r="D19" s="60"/>
      <c r="E19" s="61"/>
      <c r="F19" s="62"/>
    </row>
    <row r="20" spans="1:6" ht="30" customHeight="1" x14ac:dyDescent="0.25">
      <c r="A20" s="66" t="s">
        <v>105</v>
      </c>
      <c r="B20" s="67"/>
      <c r="C20" s="68"/>
      <c r="D20" s="60"/>
      <c r="E20" s="61"/>
      <c r="F20" s="62"/>
    </row>
    <row r="21" spans="1:6" ht="30" customHeight="1" x14ac:dyDescent="0.25">
      <c r="A21" s="69" t="s">
        <v>4</v>
      </c>
      <c r="B21" s="67"/>
      <c r="C21" s="68"/>
      <c r="D21" s="77"/>
      <c r="E21" s="78"/>
      <c r="F21" s="79"/>
    </row>
    <row r="22" spans="1:6" ht="30" customHeight="1" x14ac:dyDescent="0.25">
      <c r="A22" s="66" t="s">
        <v>106</v>
      </c>
      <c r="B22" s="67"/>
      <c r="C22" s="68"/>
      <c r="D22" s="77"/>
      <c r="E22" s="78"/>
      <c r="F22" s="79"/>
    </row>
    <row r="23" spans="1:6" ht="30" customHeight="1" x14ac:dyDescent="0.25">
      <c r="A23" s="66" t="s">
        <v>56</v>
      </c>
      <c r="B23" s="67"/>
      <c r="C23" s="67"/>
      <c r="D23" s="67"/>
      <c r="E23" s="67"/>
      <c r="F23" s="76"/>
    </row>
    <row r="24" spans="1:6" ht="47.25" customHeight="1" x14ac:dyDescent="0.25">
      <c r="A24" s="66" t="s">
        <v>57</v>
      </c>
      <c r="B24" s="71"/>
      <c r="C24" s="72"/>
      <c r="D24" s="83"/>
      <c r="E24" s="84"/>
      <c r="F24" s="85"/>
    </row>
    <row r="25" spans="1:6" ht="68.25" customHeight="1" thickBot="1" x14ac:dyDescent="0.3">
      <c r="A25" s="31" t="s">
        <v>5</v>
      </c>
      <c r="B25" s="12"/>
      <c r="C25" s="3"/>
      <c r="D25" s="4"/>
      <c r="E25" s="3"/>
      <c r="F25" s="5"/>
    </row>
    <row r="26" spans="1:6" ht="66" customHeight="1" thickBot="1" x14ac:dyDescent="0.3">
      <c r="A26" s="32" t="s">
        <v>96</v>
      </c>
      <c r="B26" s="11"/>
      <c r="D26" s="33" t="s">
        <v>6</v>
      </c>
      <c r="E26" s="6"/>
      <c r="F26" s="7"/>
    </row>
    <row r="27" spans="1:6" ht="102" customHeight="1" thickBot="1" x14ac:dyDescent="0.3">
      <c r="A27" s="38"/>
      <c r="B27" s="8"/>
      <c r="C27" s="8"/>
      <c r="D27" s="8"/>
      <c r="E27" s="9" t="s">
        <v>97</v>
      </c>
      <c r="F27" s="10"/>
    </row>
  </sheetData>
  <sheetProtection algorithmName="SHA-512" hashValue="q1RRlVq+MpGsHVWELRaweRi/FzLoaMH+qwSCOEGF029qmvpqYO3ZcKbAjQB9I3+SBCB87f3/fZyh9769TIjoYA==" saltValue="0gJgwsfJoh9reDYqM5aguw==" spinCount="100000" sheet="1" objects="1" scenarios="1" selectLockedCells="1"/>
  <mergeCells count="35">
    <mergeCell ref="D24:F24"/>
    <mergeCell ref="A22:C22"/>
    <mergeCell ref="D22:F22"/>
    <mergeCell ref="A23:F23"/>
    <mergeCell ref="A24:C24"/>
    <mergeCell ref="A17:F17"/>
    <mergeCell ref="A19:C19"/>
    <mergeCell ref="D19:F19"/>
    <mergeCell ref="A20:C20"/>
    <mergeCell ref="A21:C21"/>
    <mergeCell ref="D20:F20"/>
    <mergeCell ref="D21:F21"/>
    <mergeCell ref="A18:F18"/>
    <mergeCell ref="A14:C14"/>
    <mergeCell ref="D14:F14"/>
    <mergeCell ref="A15:C15"/>
    <mergeCell ref="D15:F15"/>
    <mergeCell ref="A16:B16"/>
    <mergeCell ref="C16:D16"/>
    <mergeCell ref="E16:F16"/>
    <mergeCell ref="A9:C9"/>
    <mergeCell ref="A10:C10"/>
    <mergeCell ref="A11:C11"/>
    <mergeCell ref="A12:C12"/>
    <mergeCell ref="A13:C13"/>
    <mergeCell ref="D9:F9"/>
    <mergeCell ref="D10:F10"/>
    <mergeCell ref="D11:F11"/>
    <mergeCell ref="D12:F12"/>
    <mergeCell ref="D13:F13"/>
    <mergeCell ref="A1:F4"/>
    <mergeCell ref="A5:F6"/>
    <mergeCell ref="A7:F7"/>
    <mergeCell ref="A8:C8"/>
    <mergeCell ref="D8:F8"/>
  </mergeCells>
  <pageMargins left="0.25" right="0.25" top="0.75" bottom="0.75" header="0.3" footer="0.3"/>
  <pageSetup paperSize="9" scale="79" orientation="portrait" verticalDpi="0" r:id="rId1"/>
  <headerFooter>
    <oddHeader>&amp;R&amp;"Times New Roman"&amp;10&amp;K1557B7 Stupanj klasifikacije: SLUŽBENO&amp;1#_x000D_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38EFD1-EA11-40B6-A16F-235936C078B4}">
          <x14:formula1>
            <xm:f>List2!$A$2:$A$22</xm:f>
          </x14:formula1>
          <xm:sqref>D13:F13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5A5C-4891-44A3-9FE8-0F79E1EB74A8}">
  <sheetPr>
    <pageSetUpPr fitToPage="1"/>
  </sheetPr>
  <dimension ref="A1:Q43"/>
  <sheetViews>
    <sheetView tabSelected="1" view="pageBreakPreview" topLeftCell="A7" zoomScaleNormal="100" zoomScaleSheetLayoutView="100" workbookViewId="0">
      <selection activeCell="E21" sqref="E21"/>
    </sheetView>
  </sheetViews>
  <sheetFormatPr defaultRowHeight="15" x14ac:dyDescent="0.25"/>
  <cols>
    <col min="1" max="1" width="5.140625" customWidth="1"/>
    <col min="2" max="4" width="20.7109375" customWidth="1"/>
    <col min="5" max="5" width="22.7109375" customWidth="1"/>
    <col min="6" max="6" width="20.7109375" customWidth="1"/>
    <col min="7" max="7" width="27.140625" customWidth="1"/>
    <col min="8" max="8" width="20.7109375" customWidth="1"/>
    <col min="9" max="9" width="26.5703125" customWidth="1"/>
    <col min="10" max="10" width="8.42578125" hidden="1" customWidth="1"/>
    <col min="11" max="24" width="0" hidden="1" customWidth="1"/>
  </cols>
  <sheetData>
    <row r="1" spans="1:11" hidden="1" x14ac:dyDescent="0.25">
      <c r="K1" t="s">
        <v>82</v>
      </c>
    </row>
    <row r="2" spans="1:11" hidden="1" x14ac:dyDescent="0.25">
      <c r="K2" t="s">
        <v>83</v>
      </c>
    </row>
    <row r="3" spans="1:11" hidden="1" x14ac:dyDescent="0.25">
      <c r="K3" t="s">
        <v>84</v>
      </c>
    </row>
    <row r="4" spans="1:11" hidden="1" x14ac:dyDescent="0.25">
      <c r="K4" t="s">
        <v>85</v>
      </c>
    </row>
    <row r="5" spans="1:11" hidden="1" x14ac:dyDescent="0.25">
      <c r="K5" t="s">
        <v>86</v>
      </c>
    </row>
    <row r="6" spans="1:11" hidden="1" x14ac:dyDescent="0.25">
      <c r="K6" t="s">
        <v>87</v>
      </c>
    </row>
    <row r="7" spans="1:11" x14ac:dyDescent="0.25">
      <c r="A7" s="86"/>
      <c r="B7" s="87"/>
      <c r="C7" s="87"/>
      <c r="D7" s="87"/>
      <c r="E7" s="87"/>
      <c r="F7" s="87"/>
      <c r="G7" s="87"/>
      <c r="H7" s="87"/>
      <c r="I7" s="88"/>
      <c r="K7" t="s">
        <v>88</v>
      </c>
    </row>
    <row r="8" spans="1:11" x14ac:dyDescent="0.25">
      <c r="A8" s="89"/>
      <c r="B8" s="43"/>
      <c r="C8" s="43"/>
      <c r="D8" s="43"/>
      <c r="E8" s="43"/>
      <c r="F8" s="43"/>
      <c r="G8" s="43"/>
      <c r="H8" s="43"/>
      <c r="I8" s="90"/>
      <c r="K8" t="s">
        <v>89</v>
      </c>
    </row>
    <row r="9" spans="1:11" x14ac:dyDescent="0.25">
      <c r="A9" s="89"/>
      <c r="B9" s="43"/>
      <c r="C9" s="43"/>
      <c r="D9" s="43"/>
      <c r="E9" s="43"/>
      <c r="F9" s="43"/>
      <c r="G9" s="43"/>
      <c r="H9" s="43"/>
      <c r="I9" s="90"/>
      <c r="K9" t="s">
        <v>90</v>
      </c>
    </row>
    <row r="10" spans="1:11" x14ac:dyDescent="0.25">
      <c r="A10" s="91"/>
      <c r="B10" s="46"/>
      <c r="C10" s="46"/>
      <c r="D10" s="46"/>
      <c r="E10" s="46"/>
      <c r="F10" s="46"/>
      <c r="G10" s="46"/>
      <c r="H10" s="46"/>
      <c r="I10" s="92"/>
      <c r="K10" t="s">
        <v>91</v>
      </c>
    </row>
    <row r="11" spans="1:11" x14ac:dyDescent="0.25">
      <c r="A11" s="13"/>
      <c r="B11" s="14"/>
      <c r="C11" s="14"/>
      <c r="D11" s="14"/>
      <c r="E11" s="14"/>
      <c r="F11" s="14"/>
      <c r="G11" s="14"/>
      <c r="H11" s="14"/>
      <c r="I11" s="15"/>
      <c r="K11" t="s">
        <v>92</v>
      </c>
    </row>
    <row r="12" spans="1:11" x14ac:dyDescent="0.25">
      <c r="A12" s="16"/>
      <c r="I12" s="17"/>
      <c r="K12" t="s">
        <v>93</v>
      </c>
    </row>
    <row r="13" spans="1:11" ht="18" customHeight="1" thickBot="1" x14ac:dyDescent="0.3">
      <c r="A13" s="16"/>
      <c r="I13" s="17"/>
      <c r="K13" t="s">
        <v>94</v>
      </c>
    </row>
    <row r="14" spans="1:11" ht="37.5" customHeight="1" x14ac:dyDescent="0.25">
      <c r="A14" s="96" t="s">
        <v>108</v>
      </c>
      <c r="B14" s="97"/>
      <c r="C14" s="97"/>
      <c r="D14" s="97"/>
      <c r="E14" s="97"/>
      <c r="F14" s="97"/>
      <c r="G14" s="97"/>
      <c r="H14" s="97"/>
      <c r="I14" s="98"/>
    </row>
    <row r="15" spans="1:11" x14ac:dyDescent="0.25">
      <c r="A15" s="99"/>
      <c r="B15" s="100"/>
      <c r="C15" s="100"/>
      <c r="D15" s="100"/>
      <c r="E15" s="100"/>
      <c r="F15" s="100"/>
      <c r="G15" s="100"/>
      <c r="H15" s="100"/>
      <c r="I15" s="101"/>
    </row>
    <row r="16" spans="1:11" ht="31.5" customHeight="1" x14ac:dyDescent="0.3">
      <c r="A16" s="102" t="s">
        <v>58</v>
      </c>
      <c r="B16" s="103"/>
      <c r="C16" s="103"/>
      <c r="D16" s="103"/>
      <c r="E16" s="103"/>
      <c r="F16" s="103"/>
      <c r="G16" s="103"/>
      <c r="H16" s="103"/>
      <c r="I16" s="104"/>
    </row>
    <row r="17" spans="1:17" ht="30" x14ac:dyDescent="0.25">
      <c r="A17" s="18"/>
      <c r="B17" s="19" t="s">
        <v>28</v>
      </c>
      <c r="C17" s="19" t="s">
        <v>59</v>
      </c>
      <c r="D17" s="19" t="s">
        <v>29</v>
      </c>
      <c r="E17" s="19" t="s">
        <v>30</v>
      </c>
      <c r="F17" s="19" t="s">
        <v>31</v>
      </c>
      <c r="G17" s="20" t="s">
        <v>60</v>
      </c>
      <c r="H17" s="19" t="s">
        <v>61</v>
      </c>
      <c r="I17" s="20" t="s">
        <v>62</v>
      </c>
      <c r="J17" t="s">
        <v>63</v>
      </c>
      <c r="K17" t="s">
        <v>64</v>
      </c>
      <c r="L17" s="21" t="s">
        <v>65</v>
      </c>
      <c r="M17" t="s">
        <v>66</v>
      </c>
      <c r="N17" t="s">
        <v>67</v>
      </c>
      <c r="O17" t="s">
        <v>68</v>
      </c>
      <c r="P17" t="s">
        <v>69</v>
      </c>
      <c r="Q17" t="s">
        <v>70</v>
      </c>
    </row>
    <row r="18" spans="1:17" x14ac:dyDescent="0.25">
      <c r="A18" s="18" t="s">
        <v>7</v>
      </c>
      <c r="B18" s="28"/>
      <c r="C18" s="28"/>
      <c r="D18" s="28"/>
      <c r="E18" s="29"/>
      <c r="F18" s="30"/>
      <c r="G18" s="34"/>
      <c r="H18" s="28"/>
      <c r="I18" s="35">
        <f>G18*H18</f>
        <v>0</v>
      </c>
      <c r="J18" t="b">
        <f t="shared" ref="J18:J21" si="0">OR(B18=$K$1,B18=$K$2,B18=$K$3,B18=$K$4,B18=$K$5,B18=$K$6,B18=$K$7)</f>
        <v>0</v>
      </c>
      <c r="K18" s="22">
        <f t="shared" ref="K18:K21" si="1">IF(G18&gt;=6250,2500,G18*0.4)</f>
        <v>0</v>
      </c>
      <c r="L18" s="21" t="b">
        <f>OR(B18=$K$8,B18=$K$11)</f>
        <v>0</v>
      </c>
      <c r="M18" s="22">
        <f t="shared" ref="M18:M21" si="2">IF(G18&gt;=22500,9000,G18*0.4)</f>
        <v>0</v>
      </c>
      <c r="N18" s="22" t="b">
        <f>OR(B18=$K$9,B18=$K$10,B18=$K$12,B18=$K$13)</f>
        <v>0</v>
      </c>
      <c r="O18">
        <f>IF(G18&gt;=225000,90000,G18*0.4)</f>
        <v>0</v>
      </c>
      <c r="P18" s="22">
        <f>IF(N18=TRUE,O18,IF(J18=TRUE,K18,M18))</f>
        <v>0</v>
      </c>
      <c r="Q18" s="22">
        <f t="shared" ref="Q18:Q37" si="3">P18*H18</f>
        <v>0</v>
      </c>
    </row>
    <row r="19" spans="1:17" x14ac:dyDescent="0.25">
      <c r="A19" s="18" t="s">
        <v>8</v>
      </c>
      <c r="B19" s="28"/>
      <c r="C19" s="28"/>
      <c r="D19" s="28"/>
      <c r="E19" s="29"/>
      <c r="F19" s="30"/>
      <c r="G19" s="34"/>
      <c r="H19" s="28"/>
      <c r="I19" s="35">
        <f t="shared" ref="I19:I37" si="4">G19*H19</f>
        <v>0</v>
      </c>
      <c r="J19" t="b">
        <f t="shared" si="0"/>
        <v>0</v>
      </c>
      <c r="K19" s="22">
        <f t="shared" si="1"/>
        <v>0</v>
      </c>
      <c r="L19" s="21" t="b">
        <f>OR(B19=$K$8,B19=$K$11)</f>
        <v>0</v>
      </c>
      <c r="M19" s="22">
        <f t="shared" si="2"/>
        <v>0</v>
      </c>
      <c r="N19" s="22" t="b">
        <f t="shared" ref="N19:N37" si="5">OR(B19=$K$9,B19=$K$10,B19=$K$12,B19=$K$13)</f>
        <v>0</v>
      </c>
      <c r="O19">
        <f t="shared" ref="O19:O37" si="6">IF(G19&gt;=225000,90000,G19*0.4)</f>
        <v>0</v>
      </c>
      <c r="P19" s="22">
        <f t="shared" ref="P19:P37" si="7">IF(N19=TRUE,O19,IF(J19=TRUE,K19,M19))</f>
        <v>0</v>
      </c>
      <c r="Q19" s="22">
        <f t="shared" si="3"/>
        <v>0</v>
      </c>
    </row>
    <row r="20" spans="1:17" x14ac:dyDescent="0.25">
      <c r="A20" s="18" t="s">
        <v>9</v>
      </c>
      <c r="B20" s="28"/>
      <c r="C20" s="28"/>
      <c r="D20" s="28"/>
      <c r="E20" s="29"/>
      <c r="F20" s="30"/>
      <c r="G20" s="34"/>
      <c r="H20" s="28"/>
      <c r="I20" s="35">
        <f t="shared" si="4"/>
        <v>0</v>
      </c>
      <c r="J20" t="b">
        <f t="shared" si="0"/>
        <v>0</v>
      </c>
      <c r="K20" s="22">
        <f t="shared" si="1"/>
        <v>0</v>
      </c>
      <c r="L20" s="21" t="b">
        <f t="shared" ref="L20:L37" si="8">OR(B20=$K$8,B20=$K$11)</f>
        <v>0</v>
      </c>
      <c r="M20" s="22">
        <f t="shared" si="2"/>
        <v>0</v>
      </c>
      <c r="N20" s="22" t="b">
        <f t="shared" si="5"/>
        <v>0</v>
      </c>
      <c r="O20">
        <f t="shared" si="6"/>
        <v>0</v>
      </c>
      <c r="P20" s="22">
        <f t="shared" si="7"/>
        <v>0</v>
      </c>
      <c r="Q20" s="22">
        <f t="shared" si="3"/>
        <v>0</v>
      </c>
    </row>
    <row r="21" spans="1:17" x14ac:dyDescent="0.25">
      <c r="A21" s="18" t="s">
        <v>10</v>
      </c>
      <c r="B21" s="28"/>
      <c r="C21" s="28"/>
      <c r="D21" s="28"/>
      <c r="E21" s="29"/>
      <c r="F21" s="30"/>
      <c r="G21" s="34"/>
      <c r="H21" s="28"/>
      <c r="I21" s="35">
        <f t="shared" si="4"/>
        <v>0</v>
      </c>
      <c r="J21" t="b">
        <f t="shared" si="0"/>
        <v>0</v>
      </c>
      <c r="K21" s="22">
        <f t="shared" si="1"/>
        <v>0</v>
      </c>
      <c r="L21" s="21" t="b">
        <f t="shared" si="8"/>
        <v>0</v>
      </c>
      <c r="M21" s="22">
        <f t="shared" si="2"/>
        <v>0</v>
      </c>
      <c r="N21" s="22" t="b">
        <f t="shared" si="5"/>
        <v>0</v>
      </c>
      <c r="O21">
        <f t="shared" si="6"/>
        <v>0</v>
      </c>
      <c r="P21" s="22">
        <f t="shared" si="7"/>
        <v>0</v>
      </c>
      <c r="Q21" s="22">
        <f t="shared" si="3"/>
        <v>0</v>
      </c>
    </row>
    <row r="22" spans="1:17" x14ac:dyDescent="0.25">
      <c r="A22" s="18" t="s">
        <v>11</v>
      </c>
      <c r="B22" s="28"/>
      <c r="C22" s="28"/>
      <c r="D22" s="28"/>
      <c r="E22" s="29"/>
      <c r="F22" s="30"/>
      <c r="G22" s="34"/>
      <c r="H22" s="28"/>
      <c r="I22" s="35">
        <f t="shared" si="4"/>
        <v>0</v>
      </c>
      <c r="J22" t="b">
        <f>OR(B22=$K$1,B22=$K$2,B22=$K$3,B22=$K$4,B22=$K$5,B22=$K$6,B22=$K$7)</f>
        <v>0</v>
      </c>
      <c r="K22" s="22">
        <f>IF(G22&gt;=6250,2500,G22*0.4)</f>
        <v>0</v>
      </c>
      <c r="L22" s="21" t="b">
        <f t="shared" si="8"/>
        <v>0</v>
      </c>
      <c r="M22" s="22">
        <f>IF(G22&gt;=22500,9000,G22*0.4)</f>
        <v>0</v>
      </c>
      <c r="N22" s="22" t="b">
        <f t="shared" si="5"/>
        <v>0</v>
      </c>
      <c r="O22">
        <f t="shared" si="6"/>
        <v>0</v>
      </c>
      <c r="P22" s="22">
        <f t="shared" si="7"/>
        <v>0</v>
      </c>
      <c r="Q22" s="22">
        <f t="shared" si="3"/>
        <v>0</v>
      </c>
    </row>
    <row r="23" spans="1:17" x14ac:dyDescent="0.25">
      <c r="A23" s="18" t="s">
        <v>12</v>
      </c>
      <c r="B23" s="28"/>
      <c r="C23" s="28"/>
      <c r="D23" s="28"/>
      <c r="E23" s="29"/>
      <c r="F23" s="30"/>
      <c r="G23" s="34"/>
      <c r="H23" s="28"/>
      <c r="I23" s="35">
        <f t="shared" si="4"/>
        <v>0</v>
      </c>
      <c r="J23" t="b">
        <f t="shared" ref="J23:J37" si="9">OR(B23=$K$1,B23=$K$2,B23=$K$3,B23=$K$4,B23=$K$5,B23=$K$6,B23=$K$7)</f>
        <v>0</v>
      </c>
      <c r="K23" s="22">
        <f t="shared" ref="K23:K37" si="10">IF(G23&gt;=6250,2500,G23*0.4)</f>
        <v>0</v>
      </c>
      <c r="L23" s="21" t="b">
        <f t="shared" si="8"/>
        <v>0</v>
      </c>
      <c r="M23" s="22">
        <f t="shared" ref="M23:M37" si="11">IF(G23&gt;=22500,9000,G23*0.4)</f>
        <v>0</v>
      </c>
      <c r="N23" s="22" t="b">
        <f t="shared" si="5"/>
        <v>0</v>
      </c>
      <c r="O23">
        <f t="shared" si="6"/>
        <v>0</v>
      </c>
      <c r="P23" s="22">
        <f t="shared" si="7"/>
        <v>0</v>
      </c>
      <c r="Q23" s="22">
        <f t="shared" si="3"/>
        <v>0</v>
      </c>
    </row>
    <row r="24" spans="1:17" x14ac:dyDescent="0.25">
      <c r="A24" s="18" t="s">
        <v>13</v>
      </c>
      <c r="B24" s="28"/>
      <c r="C24" s="28"/>
      <c r="D24" s="28"/>
      <c r="E24" s="29"/>
      <c r="F24" s="30"/>
      <c r="G24" s="34"/>
      <c r="H24" s="28"/>
      <c r="I24" s="35">
        <f t="shared" si="4"/>
        <v>0</v>
      </c>
      <c r="J24" t="b">
        <f t="shared" si="9"/>
        <v>0</v>
      </c>
      <c r="K24" s="22">
        <f t="shared" si="10"/>
        <v>0</v>
      </c>
      <c r="L24" s="21" t="b">
        <f t="shared" si="8"/>
        <v>0</v>
      </c>
      <c r="M24" s="22">
        <f t="shared" si="11"/>
        <v>0</v>
      </c>
      <c r="N24" s="22" t="b">
        <f t="shared" si="5"/>
        <v>0</v>
      </c>
      <c r="O24">
        <f t="shared" si="6"/>
        <v>0</v>
      </c>
      <c r="P24" s="22">
        <f t="shared" si="7"/>
        <v>0</v>
      </c>
      <c r="Q24" s="22">
        <f t="shared" si="3"/>
        <v>0</v>
      </c>
    </row>
    <row r="25" spans="1:17" x14ac:dyDescent="0.25">
      <c r="A25" s="18" t="s">
        <v>14</v>
      </c>
      <c r="B25" s="28"/>
      <c r="C25" s="28"/>
      <c r="D25" s="28"/>
      <c r="E25" s="29"/>
      <c r="F25" s="30"/>
      <c r="G25" s="34"/>
      <c r="H25" s="28"/>
      <c r="I25" s="35">
        <f t="shared" si="4"/>
        <v>0</v>
      </c>
      <c r="J25" t="b">
        <f t="shared" si="9"/>
        <v>0</v>
      </c>
      <c r="K25" s="22">
        <f t="shared" si="10"/>
        <v>0</v>
      </c>
      <c r="L25" s="21" t="b">
        <f t="shared" si="8"/>
        <v>0</v>
      </c>
      <c r="M25" s="22">
        <f t="shared" si="11"/>
        <v>0</v>
      </c>
      <c r="N25" s="22" t="b">
        <f t="shared" si="5"/>
        <v>0</v>
      </c>
      <c r="O25">
        <f t="shared" si="6"/>
        <v>0</v>
      </c>
      <c r="P25" s="22">
        <f t="shared" si="7"/>
        <v>0</v>
      </c>
      <c r="Q25" s="22">
        <f t="shared" si="3"/>
        <v>0</v>
      </c>
    </row>
    <row r="26" spans="1:17" x14ac:dyDescent="0.25">
      <c r="A26" s="18" t="s">
        <v>15</v>
      </c>
      <c r="B26" s="28"/>
      <c r="C26" s="28"/>
      <c r="D26" s="28"/>
      <c r="E26" s="29"/>
      <c r="F26" s="30"/>
      <c r="G26" s="34"/>
      <c r="H26" s="28"/>
      <c r="I26" s="35">
        <f t="shared" si="4"/>
        <v>0</v>
      </c>
      <c r="J26" t="b">
        <f t="shared" si="9"/>
        <v>0</v>
      </c>
      <c r="K26" s="22">
        <f t="shared" si="10"/>
        <v>0</v>
      </c>
      <c r="L26" s="21" t="b">
        <f t="shared" si="8"/>
        <v>0</v>
      </c>
      <c r="M26" s="22">
        <f t="shared" si="11"/>
        <v>0</v>
      </c>
      <c r="N26" s="22" t="b">
        <f t="shared" si="5"/>
        <v>0</v>
      </c>
      <c r="O26">
        <f t="shared" si="6"/>
        <v>0</v>
      </c>
      <c r="P26" s="22">
        <f t="shared" si="7"/>
        <v>0</v>
      </c>
      <c r="Q26" s="22">
        <f t="shared" si="3"/>
        <v>0</v>
      </c>
    </row>
    <row r="27" spans="1:17" x14ac:dyDescent="0.25">
      <c r="A27" s="18" t="s">
        <v>16</v>
      </c>
      <c r="B27" s="28"/>
      <c r="C27" s="28"/>
      <c r="D27" s="28"/>
      <c r="E27" s="29"/>
      <c r="F27" s="30"/>
      <c r="G27" s="34"/>
      <c r="H27" s="28"/>
      <c r="I27" s="35">
        <f t="shared" si="4"/>
        <v>0</v>
      </c>
      <c r="J27" t="b">
        <f t="shared" si="9"/>
        <v>0</v>
      </c>
      <c r="K27" s="22">
        <f t="shared" si="10"/>
        <v>0</v>
      </c>
      <c r="L27" s="21" t="b">
        <f t="shared" si="8"/>
        <v>0</v>
      </c>
      <c r="M27" s="22">
        <f t="shared" si="11"/>
        <v>0</v>
      </c>
      <c r="N27" s="22" t="b">
        <f t="shared" si="5"/>
        <v>0</v>
      </c>
      <c r="O27">
        <f t="shared" si="6"/>
        <v>0</v>
      </c>
      <c r="P27" s="22">
        <f t="shared" si="7"/>
        <v>0</v>
      </c>
      <c r="Q27" s="22">
        <f t="shared" si="3"/>
        <v>0</v>
      </c>
    </row>
    <row r="28" spans="1:17" x14ac:dyDescent="0.25">
      <c r="A28" s="18" t="s">
        <v>17</v>
      </c>
      <c r="B28" s="28"/>
      <c r="C28" s="28"/>
      <c r="D28" s="28"/>
      <c r="E28" s="29"/>
      <c r="F28" s="30"/>
      <c r="G28" s="34"/>
      <c r="H28" s="28"/>
      <c r="I28" s="35">
        <f t="shared" si="4"/>
        <v>0</v>
      </c>
      <c r="J28" t="b">
        <f t="shared" si="9"/>
        <v>0</v>
      </c>
      <c r="K28" s="22">
        <f t="shared" si="10"/>
        <v>0</v>
      </c>
      <c r="L28" s="21" t="b">
        <f t="shared" si="8"/>
        <v>0</v>
      </c>
      <c r="M28" s="22">
        <f t="shared" si="11"/>
        <v>0</v>
      </c>
      <c r="N28" s="22" t="b">
        <f t="shared" si="5"/>
        <v>0</v>
      </c>
      <c r="O28">
        <f t="shared" si="6"/>
        <v>0</v>
      </c>
      <c r="P28" s="22">
        <f t="shared" si="7"/>
        <v>0</v>
      </c>
      <c r="Q28" s="22">
        <f t="shared" si="3"/>
        <v>0</v>
      </c>
    </row>
    <row r="29" spans="1:17" x14ac:dyDescent="0.25">
      <c r="A29" s="18" t="s">
        <v>18</v>
      </c>
      <c r="B29" s="28"/>
      <c r="C29" s="28"/>
      <c r="D29" s="28"/>
      <c r="E29" s="29"/>
      <c r="F29" s="30"/>
      <c r="G29" s="34"/>
      <c r="H29" s="28"/>
      <c r="I29" s="35">
        <f t="shared" si="4"/>
        <v>0</v>
      </c>
      <c r="J29" t="b">
        <f t="shared" si="9"/>
        <v>0</v>
      </c>
      <c r="K29" s="22">
        <f t="shared" si="10"/>
        <v>0</v>
      </c>
      <c r="L29" s="21" t="b">
        <f t="shared" si="8"/>
        <v>0</v>
      </c>
      <c r="M29" s="22">
        <f t="shared" si="11"/>
        <v>0</v>
      </c>
      <c r="N29" s="22" t="b">
        <f t="shared" si="5"/>
        <v>0</v>
      </c>
      <c r="O29">
        <f t="shared" si="6"/>
        <v>0</v>
      </c>
      <c r="P29" s="22">
        <f t="shared" si="7"/>
        <v>0</v>
      </c>
      <c r="Q29" s="22">
        <f t="shared" si="3"/>
        <v>0</v>
      </c>
    </row>
    <row r="30" spans="1:17" x14ac:dyDescent="0.25">
      <c r="A30" s="18" t="s">
        <v>19</v>
      </c>
      <c r="B30" s="28"/>
      <c r="C30" s="28"/>
      <c r="D30" s="28"/>
      <c r="E30" s="29"/>
      <c r="F30" s="30"/>
      <c r="G30" s="34"/>
      <c r="H30" s="28"/>
      <c r="I30" s="35">
        <f t="shared" si="4"/>
        <v>0</v>
      </c>
      <c r="J30" t="b">
        <f t="shared" si="9"/>
        <v>0</v>
      </c>
      <c r="K30" s="22">
        <f t="shared" si="10"/>
        <v>0</v>
      </c>
      <c r="L30" s="21" t="b">
        <f t="shared" si="8"/>
        <v>0</v>
      </c>
      <c r="M30" s="22">
        <f t="shared" si="11"/>
        <v>0</v>
      </c>
      <c r="N30" s="22" t="b">
        <f t="shared" si="5"/>
        <v>0</v>
      </c>
      <c r="O30">
        <f t="shared" si="6"/>
        <v>0</v>
      </c>
      <c r="P30" s="22">
        <f t="shared" si="7"/>
        <v>0</v>
      </c>
      <c r="Q30" s="22">
        <f t="shared" si="3"/>
        <v>0</v>
      </c>
    </row>
    <row r="31" spans="1:17" x14ac:dyDescent="0.25">
      <c r="A31" s="18" t="s">
        <v>20</v>
      </c>
      <c r="B31" s="28"/>
      <c r="C31" s="28"/>
      <c r="D31" s="28"/>
      <c r="E31" s="29"/>
      <c r="F31" s="30"/>
      <c r="G31" s="34"/>
      <c r="H31" s="28"/>
      <c r="I31" s="35">
        <f t="shared" si="4"/>
        <v>0</v>
      </c>
      <c r="J31" t="b">
        <f t="shared" si="9"/>
        <v>0</v>
      </c>
      <c r="K31" s="22">
        <f t="shared" si="10"/>
        <v>0</v>
      </c>
      <c r="L31" s="21" t="b">
        <f t="shared" si="8"/>
        <v>0</v>
      </c>
      <c r="M31" s="22">
        <f t="shared" si="11"/>
        <v>0</v>
      </c>
      <c r="N31" s="22" t="b">
        <f t="shared" si="5"/>
        <v>0</v>
      </c>
      <c r="O31">
        <f t="shared" si="6"/>
        <v>0</v>
      </c>
      <c r="P31" s="22">
        <f t="shared" si="7"/>
        <v>0</v>
      </c>
      <c r="Q31" s="22">
        <f t="shared" si="3"/>
        <v>0</v>
      </c>
    </row>
    <row r="32" spans="1:17" x14ac:dyDescent="0.25">
      <c r="A32" s="18" t="s">
        <v>21</v>
      </c>
      <c r="B32" s="28"/>
      <c r="C32" s="28"/>
      <c r="D32" s="28"/>
      <c r="E32" s="29"/>
      <c r="F32" s="30"/>
      <c r="G32" s="34"/>
      <c r="H32" s="28"/>
      <c r="I32" s="35">
        <f t="shared" si="4"/>
        <v>0</v>
      </c>
      <c r="J32" t="b">
        <f t="shared" si="9"/>
        <v>0</v>
      </c>
      <c r="K32" s="22">
        <f t="shared" si="10"/>
        <v>0</v>
      </c>
      <c r="L32" s="21" t="b">
        <f t="shared" si="8"/>
        <v>0</v>
      </c>
      <c r="M32" s="22">
        <f t="shared" si="11"/>
        <v>0</v>
      </c>
      <c r="N32" s="22" t="b">
        <f t="shared" si="5"/>
        <v>0</v>
      </c>
      <c r="O32">
        <f t="shared" si="6"/>
        <v>0</v>
      </c>
      <c r="P32" s="22">
        <f t="shared" si="7"/>
        <v>0</v>
      </c>
      <c r="Q32" s="22">
        <f t="shared" si="3"/>
        <v>0</v>
      </c>
    </row>
    <row r="33" spans="1:17" x14ac:dyDescent="0.25">
      <c r="A33" s="18" t="s">
        <v>22</v>
      </c>
      <c r="B33" s="28"/>
      <c r="C33" s="28"/>
      <c r="D33" s="28"/>
      <c r="E33" s="29"/>
      <c r="F33" s="30"/>
      <c r="G33" s="34"/>
      <c r="H33" s="28"/>
      <c r="I33" s="35">
        <f t="shared" si="4"/>
        <v>0</v>
      </c>
      <c r="J33" t="b">
        <f t="shared" si="9"/>
        <v>0</v>
      </c>
      <c r="K33" s="22">
        <f t="shared" si="10"/>
        <v>0</v>
      </c>
      <c r="L33" s="21" t="b">
        <f t="shared" si="8"/>
        <v>0</v>
      </c>
      <c r="M33" s="22">
        <f t="shared" si="11"/>
        <v>0</v>
      </c>
      <c r="N33" s="22" t="b">
        <f t="shared" si="5"/>
        <v>0</v>
      </c>
      <c r="O33">
        <f t="shared" si="6"/>
        <v>0</v>
      </c>
      <c r="P33" s="22">
        <f t="shared" si="7"/>
        <v>0</v>
      </c>
      <c r="Q33" s="22">
        <f t="shared" si="3"/>
        <v>0</v>
      </c>
    </row>
    <row r="34" spans="1:17" x14ac:dyDescent="0.25">
      <c r="A34" s="18" t="s">
        <v>23</v>
      </c>
      <c r="B34" s="28"/>
      <c r="C34" s="28"/>
      <c r="D34" s="28"/>
      <c r="E34" s="29"/>
      <c r="F34" s="30"/>
      <c r="G34" s="34"/>
      <c r="H34" s="28"/>
      <c r="I34" s="35">
        <f t="shared" si="4"/>
        <v>0</v>
      </c>
      <c r="J34" t="b">
        <f t="shared" si="9"/>
        <v>0</v>
      </c>
      <c r="K34" s="22">
        <f t="shared" si="10"/>
        <v>0</v>
      </c>
      <c r="L34" s="21" t="b">
        <f t="shared" si="8"/>
        <v>0</v>
      </c>
      <c r="M34" s="22">
        <f t="shared" si="11"/>
        <v>0</v>
      </c>
      <c r="N34" s="22" t="b">
        <f t="shared" si="5"/>
        <v>0</v>
      </c>
      <c r="O34">
        <f t="shared" si="6"/>
        <v>0</v>
      </c>
      <c r="P34" s="22">
        <f t="shared" si="7"/>
        <v>0</v>
      </c>
      <c r="Q34" s="22">
        <f t="shared" si="3"/>
        <v>0</v>
      </c>
    </row>
    <row r="35" spans="1:17" x14ac:dyDescent="0.25">
      <c r="A35" s="18" t="s">
        <v>24</v>
      </c>
      <c r="B35" s="28"/>
      <c r="C35" s="28"/>
      <c r="D35" s="28"/>
      <c r="E35" s="29"/>
      <c r="F35" s="30"/>
      <c r="G35" s="34"/>
      <c r="H35" s="28"/>
      <c r="I35" s="35">
        <f t="shared" si="4"/>
        <v>0</v>
      </c>
      <c r="J35" t="b">
        <f t="shared" si="9"/>
        <v>0</v>
      </c>
      <c r="K35" s="22">
        <f t="shared" si="10"/>
        <v>0</v>
      </c>
      <c r="L35" s="21" t="b">
        <f t="shared" si="8"/>
        <v>0</v>
      </c>
      <c r="M35" s="22">
        <f t="shared" si="11"/>
        <v>0</v>
      </c>
      <c r="N35" s="22" t="b">
        <f t="shared" si="5"/>
        <v>0</v>
      </c>
      <c r="O35">
        <f t="shared" si="6"/>
        <v>0</v>
      </c>
      <c r="P35" s="22">
        <f t="shared" si="7"/>
        <v>0</v>
      </c>
      <c r="Q35" s="22">
        <f t="shared" si="3"/>
        <v>0</v>
      </c>
    </row>
    <row r="36" spans="1:17" x14ac:dyDescent="0.25">
      <c r="A36" s="18" t="s">
        <v>25</v>
      </c>
      <c r="B36" s="28"/>
      <c r="C36" s="28"/>
      <c r="D36" s="28"/>
      <c r="E36" s="29"/>
      <c r="F36" s="30"/>
      <c r="G36" s="34"/>
      <c r="H36" s="28"/>
      <c r="I36" s="35">
        <f t="shared" si="4"/>
        <v>0</v>
      </c>
      <c r="J36" t="b">
        <f t="shared" si="9"/>
        <v>0</v>
      </c>
      <c r="K36" s="22">
        <f t="shared" si="10"/>
        <v>0</v>
      </c>
      <c r="L36" s="21" t="b">
        <f t="shared" si="8"/>
        <v>0</v>
      </c>
      <c r="M36" s="22">
        <f t="shared" si="11"/>
        <v>0</v>
      </c>
      <c r="N36" s="22" t="b">
        <f t="shared" si="5"/>
        <v>0</v>
      </c>
      <c r="O36">
        <f t="shared" si="6"/>
        <v>0</v>
      </c>
      <c r="P36" s="22">
        <f t="shared" si="7"/>
        <v>0</v>
      </c>
      <c r="Q36" s="22">
        <f t="shared" si="3"/>
        <v>0</v>
      </c>
    </row>
    <row r="37" spans="1:17" x14ac:dyDescent="0.25">
      <c r="A37" s="18" t="s">
        <v>26</v>
      </c>
      <c r="B37" s="28"/>
      <c r="C37" s="28"/>
      <c r="D37" s="28"/>
      <c r="E37" s="29"/>
      <c r="F37" s="30"/>
      <c r="G37" s="34"/>
      <c r="H37" s="28"/>
      <c r="I37" s="35">
        <f t="shared" si="4"/>
        <v>0</v>
      </c>
      <c r="J37" t="b">
        <f t="shared" si="9"/>
        <v>0</v>
      </c>
      <c r="K37" s="22">
        <f t="shared" si="10"/>
        <v>0</v>
      </c>
      <c r="L37" s="21" t="b">
        <f t="shared" si="8"/>
        <v>0</v>
      </c>
      <c r="M37" s="22">
        <f t="shared" si="11"/>
        <v>0</v>
      </c>
      <c r="N37" s="22" t="b">
        <f t="shared" si="5"/>
        <v>0</v>
      </c>
      <c r="O37">
        <f t="shared" si="6"/>
        <v>0</v>
      </c>
      <c r="P37" s="22">
        <f t="shared" si="7"/>
        <v>0</v>
      </c>
      <c r="Q37" s="22">
        <f t="shared" si="3"/>
        <v>0</v>
      </c>
    </row>
    <row r="38" spans="1:17" ht="18.75" x14ac:dyDescent="0.3">
      <c r="A38" s="93" t="s">
        <v>27</v>
      </c>
      <c r="B38" s="94"/>
      <c r="C38" s="94"/>
      <c r="D38" s="94"/>
      <c r="E38" s="94"/>
      <c r="F38" s="94"/>
      <c r="G38" s="94"/>
      <c r="H38" s="94"/>
      <c r="I38" s="95"/>
      <c r="J38" s="23">
        <f>SUM(Q18:Q37)</f>
        <v>0</v>
      </c>
      <c r="L38" s="21"/>
    </row>
    <row r="39" spans="1:17" ht="39.75" customHeight="1" x14ac:dyDescent="0.25">
      <c r="A39" s="105" t="s">
        <v>71</v>
      </c>
      <c r="B39" s="105"/>
      <c r="C39" s="105"/>
      <c r="D39" s="37">
        <f>SUM(I18:I37)</f>
        <v>0</v>
      </c>
      <c r="E39" s="24" t="s">
        <v>72</v>
      </c>
      <c r="F39" s="25">
        <f>SUM(H18:H37)</f>
        <v>0</v>
      </c>
      <c r="G39" s="105" t="s">
        <v>73</v>
      </c>
      <c r="H39" s="106"/>
      <c r="I39" s="36">
        <f>IF(J38&gt;90000,90000,J38)</f>
        <v>0</v>
      </c>
      <c r="L39" s="21"/>
    </row>
    <row r="40" spans="1:17" x14ac:dyDescent="0.25">
      <c r="G40" s="21"/>
      <c r="I40" s="21"/>
      <c r="L40" s="21"/>
    </row>
    <row r="41" spans="1:17" ht="15" customHeight="1" x14ac:dyDescent="0.25">
      <c r="G41" s="21"/>
      <c r="I41" s="21"/>
      <c r="L41" s="21"/>
    </row>
    <row r="42" spans="1:17" ht="30" x14ac:dyDescent="0.25">
      <c r="G42" s="21"/>
      <c r="I42" s="21"/>
      <c r="J42" t="s">
        <v>75</v>
      </c>
      <c r="K42" t="s">
        <v>76</v>
      </c>
      <c r="L42" t="s">
        <v>77</v>
      </c>
      <c r="M42" s="26" t="s">
        <v>78</v>
      </c>
      <c r="N42" s="26"/>
      <c r="O42" t="s">
        <v>79</v>
      </c>
      <c r="P42" t="s">
        <v>80</v>
      </c>
      <c r="Q42" t="s">
        <v>81</v>
      </c>
    </row>
    <row r="43" spans="1:17" x14ac:dyDescent="0.25">
      <c r="G43" s="21"/>
      <c r="I43" s="21"/>
      <c r="J43" t="b">
        <f>OR(B18=K1,B18=K2,B18=K3,B18=K4,B18=K5,B18=K6,B18=K7)</f>
        <v>0</v>
      </c>
      <c r="K43" t="b">
        <f>AND(J43=TRUE,C18="električni")</f>
        <v>0</v>
      </c>
      <c r="L43" t="b">
        <f>AND(K43=TRUE,G18&lt;50000)</f>
        <v>0</v>
      </c>
      <c r="M43" s="27">
        <f>G18*0.4</f>
        <v>0</v>
      </c>
      <c r="N43" s="27"/>
      <c r="O43" s="22">
        <f>IF(M43&gt;2500,2500,G18*0.4)</f>
        <v>0</v>
      </c>
      <c r="P43" s="22">
        <f>O43*H18</f>
        <v>0</v>
      </c>
      <c r="Q43" s="22">
        <f>IF(P43&gt;90000,90000,P43)</f>
        <v>0</v>
      </c>
    </row>
  </sheetData>
  <sheetProtection algorithmName="SHA-512" hashValue="n0HT/2KhxOK+M9pwB+Hp97aZY6jZf7kks/wSzltLkPSWNewC6c1zWyRW2avFEFHz3PaV1kBAAzVJUHSrbm5XtA==" saltValue="bEAnDdTYB+blEiRw8xqFDg==" spinCount="100000" sheet="1" objects="1" scenarios="1" selectLockedCells="1"/>
  <protectedRanges>
    <protectedRange sqref="B18:H37" name="Raspon3_1"/>
  </protectedRanges>
  <mergeCells count="6">
    <mergeCell ref="A7:I10"/>
    <mergeCell ref="A38:I38"/>
    <mergeCell ref="A14:I15"/>
    <mergeCell ref="A16:I16"/>
    <mergeCell ref="A39:C39"/>
    <mergeCell ref="G39:H39"/>
  </mergeCells>
  <phoneticPr fontId="3" type="noConversion"/>
  <pageMargins left="0.25" right="0.25" top="0.75" bottom="0.75" header="0.3" footer="0.3"/>
  <pageSetup paperSize="9" scale="77" fitToHeight="0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165677-8FD8-4DA6-B3EB-B4BE92FA4CA6}">
          <x14:formula1>
            <xm:f>List2!$C$3:$C$15</xm:f>
          </x14:formula1>
          <xm:sqref>B18:B37</xm:sqref>
        </x14:dataValidation>
        <x14:dataValidation type="list" allowBlank="1" showInputMessage="1" showErrorMessage="1" xr:uid="{9745934F-E781-482C-A438-148D38212D0C}">
          <x14:formula1>
            <xm:f>List2!$E$3:$E$4</xm:f>
          </x14:formula1>
          <xm:sqref>C18:C37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775A-54C1-4D83-ACAA-81EA0A6C2AE7}">
  <dimension ref="A1:E22"/>
  <sheetViews>
    <sheetView workbookViewId="0">
      <selection activeCell="I11" sqref="I11"/>
    </sheetView>
  </sheetViews>
  <sheetFormatPr defaultRowHeight="15" x14ac:dyDescent="0.25"/>
  <cols>
    <col min="1" max="1" width="53.28515625" customWidth="1"/>
  </cols>
  <sheetData>
    <row r="1" spans="1:5" x14ac:dyDescent="0.25">
      <c r="A1" s="1" t="s">
        <v>53</v>
      </c>
    </row>
    <row r="2" spans="1:5" x14ac:dyDescent="0.25">
      <c r="A2" s="1" t="s">
        <v>32</v>
      </c>
    </row>
    <row r="3" spans="1:5" x14ac:dyDescent="0.25">
      <c r="A3" s="1" t="s">
        <v>33</v>
      </c>
      <c r="C3" t="s">
        <v>82</v>
      </c>
      <c r="E3" t="s">
        <v>74</v>
      </c>
    </row>
    <row r="4" spans="1:5" x14ac:dyDescent="0.25">
      <c r="A4" s="1" t="s">
        <v>34</v>
      </c>
      <c r="C4" t="s">
        <v>83</v>
      </c>
      <c r="E4" t="s">
        <v>95</v>
      </c>
    </row>
    <row r="5" spans="1:5" x14ac:dyDescent="0.25">
      <c r="A5" s="1" t="s">
        <v>35</v>
      </c>
      <c r="C5" t="s">
        <v>84</v>
      </c>
    </row>
    <row r="6" spans="1:5" x14ac:dyDescent="0.25">
      <c r="A6" s="1" t="s">
        <v>36</v>
      </c>
      <c r="C6" t="s">
        <v>85</v>
      </c>
    </row>
    <row r="7" spans="1:5" x14ac:dyDescent="0.25">
      <c r="A7" s="1" t="s">
        <v>37</v>
      </c>
      <c r="C7" t="s">
        <v>86</v>
      </c>
    </row>
    <row r="8" spans="1:5" x14ac:dyDescent="0.25">
      <c r="A8" s="1" t="s">
        <v>38</v>
      </c>
      <c r="C8" t="s">
        <v>87</v>
      </c>
    </row>
    <row r="9" spans="1:5" x14ac:dyDescent="0.25">
      <c r="A9" s="1" t="s">
        <v>39</v>
      </c>
      <c r="C9" t="s">
        <v>88</v>
      </c>
    </row>
    <row r="10" spans="1:5" x14ac:dyDescent="0.25">
      <c r="A10" s="1" t="s">
        <v>40</v>
      </c>
      <c r="C10" t="s">
        <v>89</v>
      </c>
    </row>
    <row r="11" spans="1:5" x14ac:dyDescent="0.25">
      <c r="A11" s="1" t="s">
        <v>41</v>
      </c>
      <c r="C11" t="s">
        <v>90</v>
      </c>
    </row>
    <row r="12" spans="1:5" x14ac:dyDescent="0.25">
      <c r="A12" s="1" t="s">
        <v>42</v>
      </c>
      <c r="C12" t="s">
        <v>91</v>
      </c>
    </row>
    <row r="13" spans="1:5" x14ac:dyDescent="0.25">
      <c r="A13" s="1" t="s">
        <v>43</v>
      </c>
      <c r="C13" t="s">
        <v>92</v>
      </c>
    </row>
    <row r="14" spans="1:5" x14ac:dyDescent="0.25">
      <c r="A14" s="1" t="s">
        <v>44</v>
      </c>
      <c r="C14" t="s">
        <v>93</v>
      </c>
    </row>
    <row r="15" spans="1:5" x14ac:dyDescent="0.25">
      <c r="A15" s="1" t="s">
        <v>45</v>
      </c>
      <c r="C15" t="s">
        <v>94</v>
      </c>
    </row>
    <row r="16" spans="1:5" x14ac:dyDescent="0.25">
      <c r="A16" s="1" t="s">
        <v>46</v>
      </c>
    </row>
    <row r="17" spans="1:1" x14ac:dyDescent="0.25">
      <c r="A17" s="1" t="s">
        <v>47</v>
      </c>
    </row>
    <row r="18" spans="1:1" x14ac:dyDescent="0.25">
      <c r="A18" s="1" t="s">
        <v>48</v>
      </c>
    </row>
    <row r="19" spans="1:1" x14ac:dyDescent="0.25">
      <c r="A19" s="1" t="s">
        <v>49</v>
      </c>
    </row>
    <row r="20" spans="1:1" x14ac:dyDescent="0.25">
      <c r="A20" s="1" t="s">
        <v>50</v>
      </c>
    </row>
    <row r="21" spans="1:1" x14ac:dyDescent="0.25">
      <c r="A21" s="1" t="s">
        <v>51</v>
      </c>
    </row>
    <row r="22" spans="1:1" x14ac:dyDescent="0.25">
      <c r="A22" s="1" t="s">
        <v>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podaci</vt:lpstr>
      <vt:lpstr>Podaci o vozilima</vt:lpstr>
      <vt:lpstr>List2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FZOEU</dc:creator>
  <cp:lastModifiedBy>Aleksandar Halavanja</cp:lastModifiedBy>
  <cp:lastPrinted>2026-02-10T13:55:11Z</cp:lastPrinted>
  <dcterms:created xsi:type="dcterms:W3CDTF">2026-02-02T15:19:08Z</dcterms:created>
  <dcterms:modified xsi:type="dcterms:W3CDTF">2026-04-29T13:25:03Z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2026-02-02T15:20:02Z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47fc4da3-1551-436d-8e9d-12c9c807e04e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