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J:\N A T J E Č A J I  2 0 2 6\8. JP za korištenje u OIE i sustave pohrane energije\4. Za objavu na WEBU\"/>
    </mc:Choice>
  </mc:AlternateContent>
  <xr:revisionPtr revIDLastSave="0" documentId="13_ncr:1_{FCAF2DF1-A72C-49DE-8C7A-4D29AE782EEA}" xr6:coauthVersionLast="47" xr6:coauthVersionMax="47" xr10:uidLastSave="{00000000-0000-0000-0000-000000000000}"/>
  <workbookProtection workbookAlgorithmName="SHA-512" workbookHashValue="/5jEvsVhfXEfLveRw13dwdQgIDiSiHVJd6u9hAnLCzTHN1RoyS9q1nAdTEVq6A9ungs9bPSfz8DCYQTar8oIHQ==" workbookSaltValue="gTIi0bBMmws7KKb/ha/W4g==" workbookSpinCount="100000" lockStructure="1"/>
  <bookViews>
    <workbookView xWindow="-120" yWindow="-120" windowWidth="38640" windowHeight="21120" xr2:uid="{B0F00FD1-B9D0-4190-AD13-C5C6D98F5FF2}"/>
  </bookViews>
  <sheets>
    <sheet name="Prijavni obrazac" sheetId="1" r:id="rId1"/>
    <sheet name="Izračun mjesečnog dohotka" sheetId="3" r:id="rId2"/>
    <sheet name="List1" sheetId="2" state="hidden" r:id="rId3"/>
  </sheets>
  <definedNames>
    <definedName name="_xlnm.Print_Area" localSheetId="0">'Prijavni obrazac'!$A$1:$D$66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3" l="1"/>
  <c r="D39" i="3" s="1"/>
  <c r="E48" i="1"/>
  <c r="E47" i="1"/>
  <c r="E39" i="1"/>
  <c r="E40" i="1"/>
  <c r="E41" i="1"/>
  <c r="E42" i="1"/>
  <c r="E43" i="1"/>
  <c r="E44" i="1"/>
  <c r="E45" i="1"/>
  <c r="E38" i="1"/>
  <c r="E36" i="1"/>
  <c r="E35" i="1"/>
  <c r="I47" i="1"/>
  <c r="I38" i="1"/>
  <c r="I35" i="1"/>
  <c r="A48" i="3"/>
  <c r="D62" i="1"/>
  <c r="D58" i="1"/>
  <c r="F44" i="1" a="1"/>
  <c r="F13" i="1" a="1"/>
  <c r="F53" i="1" l="1"/>
  <c r="D63" i="1"/>
  <c r="D53" i="1"/>
  <c r="E13" i="1"/>
  <c r="I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G1" i="2"/>
  <c r="A46" i="3"/>
  <c r="F5" i="3" s="1"/>
  <c r="D40" i="3" l="1"/>
  <c r="H2" i="2"/>
  <c r="H1" i="2"/>
  <c r="D41" i="3" l="1"/>
  <c r="I1" i="2"/>
  <c r="D42" i="3" l="1"/>
  <c r="F57" i="1" s="1"/>
  <c r="D51" i="1" s="1"/>
  <c r="D54" i="1" s="1"/>
  <c r="A43" i="3" l="1"/>
  <c r="D37" i="2"/>
  <c r="A2" i="2"/>
  <c r="B2" i="2" s="1"/>
  <c r="F47" i="1" l="1"/>
  <c r="F42" i="1"/>
  <c r="F37" i="1"/>
  <c r="F38" i="1" l="1"/>
  <c r="F39" i="1" l="1"/>
  <c r="F40" i="1"/>
  <c r="F41" i="1" l="1"/>
  <c r="G43" i="1" s="1"/>
  <c r="D57" i="1" s="1"/>
  <c r="G44" i="1" l="1"/>
  <c r="D56" i="1" s="1"/>
  <c r="F48" i="1" l="1"/>
  <c r="F49" i="1" l="1"/>
  <c r="F51" i="1"/>
  <c r="F52" i="1" l="1"/>
  <c r="G54" i="1" l="1"/>
  <c r="G55" i="1" l="1"/>
  <c r="D60" i="1" s="1"/>
  <c r="D64" i="1" s="1"/>
  <c r="D61" i="1"/>
  <c r="D65" i="1" l="1"/>
  <c r="F44" i="1"/>
  <c r="F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tc={34903FD3-E2D6-49D3-9493-FB35B4A1503F}</author>
    <author>tc={65B18D42-B6E9-4BBD-8225-1AE90E0B8E13}</author>
    <author>tc={CF9E2DFB-0EE5-4C07-8F4E-BDA61E558583}</author>
    <author>tc={D9911A1D-F3DF-4FCF-A7CF-21A954B6BEE2}</author>
    <author>tc={307DC6D8-581B-43C0-BE18-FF101C9FC794}</author>
    <author>tc={17577A23-0EFB-41D2-975F-B68E17A2CEC7}</author>
  </authors>
  <commentList>
    <comment ref="H1" authorId="0" shapeId="0" xr:uid="{34903FD3-E2D6-49D3-9493-FB35B4A1503F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Dizalica topline?</t>
      </text>
    </comment>
    <comment ref="I1" authorId="1" shapeId="0" xr:uid="{65B18D42-B6E9-4BBD-8225-1AE90E0B8E13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Iznos opravdanih troškova</t>
      </text>
    </comment>
    <comment ref="A2" authorId="2" shapeId="0" xr:uid="{CF9E2DFB-0EE5-4C07-8F4E-BDA61E558583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Pomoć prilikom prijave</t>
      </text>
    </comment>
    <comment ref="B2" authorId="3" shapeId="0" xr:uid="{D9911A1D-F3DF-4FCF-A7CF-21A954B6BEE2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Pomoć prilikom prijave iznos</t>
      </text>
    </comment>
    <comment ref="H2" authorId="4" shapeId="0" xr:uid="{307DC6D8-581B-43C0-BE18-FF101C9FC794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Dizalica topline?</t>
      </text>
    </comment>
    <comment ref="I2" authorId="5" shapeId="0" xr:uid="{17577A23-0EFB-41D2-975F-B68E17A2CEC7}">
      <text>
        <t>[Komentar u obliku niti]
Vaša verzija programa Excel omogućuje vam da pročitate ovaj komentar u obliku niti, no sve će izmjene biti uklonjene ako datoteka bude otvorena u novijoj verziji programa Excel. Saznajte više: https://go.microsoft.com/fwlink/?linkid=870924
Komentar:
    Iznos sufinanciranja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<sst xmlns="http://schemas.openxmlformats.org/spreadsheetml/2006/main" count="181" uniqueCount="161">
  <si>
    <t>Osnovni podaci</t>
  </si>
  <si>
    <t>Ime</t>
  </si>
  <si>
    <t>Prezime</t>
  </si>
  <si>
    <t>OIB</t>
  </si>
  <si>
    <t>Banka</t>
  </si>
  <si>
    <t>IBAN</t>
  </si>
  <si>
    <t>Lokacija</t>
  </si>
  <si>
    <t>Ulica</t>
  </si>
  <si>
    <t>Kućni broj</t>
  </si>
  <si>
    <t>Poštanski broj</t>
  </si>
  <si>
    <t>Mjesto</t>
  </si>
  <si>
    <t>Županija</t>
  </si>
  <si>
    <t>Katastarska općina</t>
  </si>
  <si>
    <t>Katastarska čestica</t>
  </si>
  <si>
    <t>Tehnički podaci</t>
  </si>
  <si>
    <t>Godina izgradnje obiteljske kuće</t>
  </si>
  <si>
    <t>Broj stambenih jedinica</t>
  </si>
  <si>
    <t>Kontrolna pitanja</t>
  </si>
  <si>
    <t>Je li više od 50% bruto podne površine obiteljske kuće namijenjeno za stanovanje?</t>
  </si>
  <si>
    <t>Je li obiteljska kuća u režimu zaštite kulturnih dobara?</t>
  </si>
  <si>
    <t>Adresa e-pošte</t>
  </si>
  <si>
    <t>Iznos investicije (eur)</t>
  </si>
  <si>
    <r>
      <t xml:space="preserve">Kontakt </t>
    </r>
    <r>
      <rPr>
        <i/>
        <sz val="12"/>
        <color theme="1"/>
        <rFont val="Calibri"/>
        <family val="2"/>
        <charset val="238"/>
      </rPr>
      <t>(popuniti ako se razlikuje od kontakta prijavitelja)</t>
    </r>
  </si>
  <si>
    <t>PODACI O PRIJAVITELJU</t>
  </si>
  <si>
    <t>PODACI O OBITELJSKOJ KUĆI</t>
  </si>
  <si>
    <t>Mobilni telefon</t>
  </si>
  <si>
    <t>Koristi li se obiteljska kuća za obavljanje gospodarske djelatnosti?</t>
  </si>
  <si>
    <t>jedinična cijena (eur/kW)</t>
  </si>
  <si>
    <t>odobrena jedinična cijena (eur/kW)</t>
  </si>
  <si>
    <t xml:space="preserve">PODACI O MJERAMA KOJE SE PRIJAVLJUJU ZA SUFINANCIRANJE
Podaci za ispunjavanje polja u nastavku se nalaze u ponudama ili troškovnicima izvođača radova/dobavljača opreme </t>
  </si>
  <si>
    <t>I. Zagrebačka županija</t>
  </si>
  <si>
    <t>II. Krapinsko-zagorska županija</t>
  </si>
  <si>
    <t>III. Sisačko-moslavačka županija</t>
  </si>
  <si>
    <t>IV. Karlovačka županija</t>
  </si>
  <si>
    <t>V. Varaždinska županija</t>
  </si>
  <si>
    <t>VI. Koprivničko-križevačka županija</t>
  </si>
  <si>
    <t>VII. Bjelovarsko-bilogorska županija</t>
  </si>
  <si>
    <t>VIII. Primorsko-goranska županija</t>
  </si>
  <si>
    <t>IX. Ličko-senjska županija</t>
  </si>
  <si>
    <t>X. Virovitičko-podravska županija</t>
  </si>
  <si>
    <t>XI. Požeško-slavonska županija</t>
  </si>
  <si>
    <t>XII. Brodsko-posavska županija</t>
  </si>
  <si>
    <t>XIII. Zadarska županija</t>
  </si>
  <si>
    <t>XIV. Osječko-baranjska županija</t>
  </si>
  <si>
    <t>XV. Šibensko-kninska županija</t>
  </si>
  <si>
    <t>XVI. Vukovarsko-srijemska županija</t>
  </si>
  <si>
    <t>XVII. Splitsko-dalmatinska županija</t>
  </si>
  <si>
    <t>XVIII. Istarska županija</t>
  </si>
  <si>
    <t>XIX. Dubrovačko-neretvanska županija</t>
  </si>
  <si>
    <t>XX. Međimurska županija</t>
  </si>
  <si>
    <t>XXI. Grad Zagreb</t>
  </si>
  <si>
    <t>Addiko bank d.d.</t>
  </si>
  <si>
    <t>Agram banka d.d.</t>
  </si>
  <si>
    <t>Banka Kovanica d.d.</t>
  </si>
  <si>
    <t>Croatia banka d.d.</t>
  </si>
  <si>
    <t>Erste &amp; Steiermärkische Bank d.d.</t>
  </si>
  <si>
    <t>Hrvatska narodna Banka</t>
  </si>
  <si>
    <t>Hrvatska poštanska banka d.d.</t>
  </si>
  <si>
    <t>Imex banka d.d.</t>
  </si>
  <si>
    <t>Istarska kreditna banka Umag d.d.</t>
  </si>
  <si>
    <t>J&amp;T banka d.d.</t>
  </si>
  <si>
    <t>Karlovačka banka d.d.</t>
  </si>
  <si>
    <t>KentBank d.d.</t>
  </si>
  <si>
    <t>OTP banka d.d.</t>
  </si>
  <si>
    <t>Partner banka d.d.</t>
  </si>
  <si>
    <t>Podravska banka d.d.</t>
  </si>
  <si>
    <t>Privredna banka Zagreb d.d.</t>
  </si>
  <si>
    <t>Raiffeisenbank Austria d.d.</t>
  </si>
  <si>
    <t>Samoborska banka d.d.</t>
  </si>
  <si>
    <t>Slatinska banka d.d.</t>
  </si>
  <si>
    <t>Zagrebačka banka d.d.</t>
  </si>
  <si>
    <t>INFORMATIVNI IZRAČUN (ne popunjavati - računa se automatski)</t>
  </si>
  <si>
    <t>M1. Pirolitički kotao na drva za grijanje prostora ili prostora i potrošne vode</t>
  </si>
  <si>
    <t xml:space="preserve">M2. Dizalica topline za grijanje potrošne vode i grijanje prostora ili za grijanje potrošne vode i grijanje i hlađenje prostora </t>
  </si>
  <si>
    <t>M3. Fotonaponska elektrana</t>
  </si>
  <si>
    <t>BKS Bank AG, Glavna podružnica Hrvatska</t>
  </si>
  <si>
    <t>DA</t>
  </si>
  <si>
    <t>NE</t>
  </si>
  <si>
    <r>
      <rPr>
        <b/>
        <sz val="11"/>
        <color theme="1"/>
        <rFont val="Calibri"/>
        <family val="2"/>
        <charset val="238"/>
      </rPr>
      <t xml:space="preserve">NAPOMENA:
Polja označena zelenom bojom je obvezno ispuniti!
</t>
    </r>
    <r>
      <rPr>
        <sz val="11"/>
        <color theme="1"/>
        <rFont val="Calibri"/>
        <family val="2"/>
        <charset val="238"/>
      </rPr>
      <t>*Podatak je moguće naći u detaljnim ponudama ili troškovnicima izvođača radova ili Glavnom projektu
**Podatak je moguće naći u Obavijesti o mogućnosti priključenja na mrežu kućanstva s vlastitom proizvodnjom ili Elektroenergetskoj suglasnosti ili Elaboratu optimalnog tehničkog rješenja priključenja na mrežu
*** Podatak je moguće naći u tehničkom listu fotonaponskog modula
**** Nazivnom snagom (kW) u smislu ovog Poziva smatra se najmanja vrijednost od sljedeće tri tehničke karakteristike ugrađene fotonaponske elektrane: odobrena priključna snaga u smjeru predaje u mrežu sukladno Potvrdi za trajni pogon ili ukupna vršna snaga fotonaponskih sunčanih modula ili snaga ugrađenog izmjenjivača.</t>
    </r>
  </si>
  <si>
    <t>Instalirana nazivna snaga**** [kW]</t>
  </si>
  <si>
    <t>Elektra Bjelovar</t>
  </si>
  <si>
    <t>Elektra Čakovec</t>
  </si>
  <si>
    <t>Elektra Karlovac</t>
  </si>
  <si>
    <t>Elektra Koprivnica</t>
  </si>
  <si>
    <t>Elektra Križ</t>
  </si>
  <si>
    <t>Elektra Požega</t>
  </si>
  <si>
    <t>Elektra Sisak</t>
  </si>
  <si>
    <t>Elektra Slavonski Brod</t>
  </si>
  <si>
    <t>Elektra Šibenik</t>
  </si>
  <si>
    <t>Elektra Varaždin  </t>
  </si>
  <si>
    <t>Elektra Vinkovci</t>
  </si>
  <si>
    <t>Elektra Virovitica</t>
  </si>
  <si>
    <t>Elektra Zabok</t>
  </si>
  <si>
    <t>Elektra Zadar</t>
  </si>
  <si>
    <t>Elektra Zagreb</t>
  </si>
  <si>
    <t>Elektrodalmacija Split</t>
  </si>
  <si>
    <t>Elektroistra Pula</t>
  </si>
  <si>
    <t>Elektrojug Dubrovnik</t>
  </si>
  <si>
    <t>Elektrolika Gospić</t>
  </si>
  <si>
    <t>Elektroprimorje Rijeka</t>
  </si>
  <si>
    <t>Elektroslavonija Osijek</t>
  </si>
  <si>
    <t>Odrasla osoba</t>
  </si>
  <si>
    <t>Dijete</t>
  </si>
  <si>
    <t>Vrsta člana kućanstva</t>
  </si>
  <si>
    <t>Broj odraslih osoba</t>
  </si>
  <si>
    <t>Broj djece</t>
  </si>
  <si>
    <t>Godišnji Iznos dohotka/primitka</t>
  </si>
  <si>
    <t>Ukupni godišnji dohodak i primici</t>
  </si>
  <si>
    <t>Prosječni mjesečni godišnji dohodak i primici</t>
  </si>
  <si>
    <t>Mjesečni dohodak kućanstva</t>
  </si>
  <si>
    <t>Prijavitelj ostvaruje pravo na sufinanciranje od %</t>
  </si>
  <si>
    <t>Šifrarnik</t>
  </si>
  <si>
    <t>ČLANOVI KUĆANSTVA</t>
  </si>
  <si>
    <t>Ime i prezime člana kućanstva</t>
  </si>
  <si>
    <t>Informativni izračun</t>
  </si>
  <si>
    <t>Ukupni ponder</t>
  </si>
  <si>
    <t xml:space="preserve">M1. Dizalica topline za grijanje potrošne vode i grijanje prostora ili za grijanje potrošne vode i grijanje i hlađenje prostora </t>
  </si>
  <si>
    <t>M2. Fotonaponska elektrana za proizvodnju električne energije za vlastitu potrošnju u mrežnom radu</t>
  </si>
  <si>
    <t>M3. Baterijski sustavi za pohranu energije (prihvatljiva je samo ako se prijavljuje uz mjeru M2)</t>
  </si>
  <si>
    <t>Dohodak/primitak po članu kućanstva</t>
  </si>
  <si>
    <r>
      <t>Građevinska bruto površina (m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)</t>
    </r>
  </si>
  <si>
    <r>
      <t>Prosječna godišnja potrošnja drva ili goriva kojim se kućanstvo grije (m</t>
    </r>
    <r>
      <rPr>
        <vertAlign val="superscript"/>
        <sz val="11"/>
        <color theme="1"/>
        <rFont val="Calibri"/>
        <family val="2"/>
        <charset val="238"/>
      </rPr>
      <t>3</t>
    </r>
    <r>
      <rPr>
        <sz val="11"/>
        <color theme="1"/>
        <rFont val="Calibri"/>
        <family val="2"/>
        <charset val="238"/>
      </rPr>
      <t>)</t>
    </r>
  </si>
  <si>
    <t>Kapacitet ugrađenog baterijskog sustava (kWh)</t>
  </si>
  <si>
    <t>prihvatljivo po kwh sudjelovanje</t>
  </si>
  <si>
    <t>konačno sudjelčovanje za 50%</t>
  </si>
  <si>
    <t>konačno sudjelčovanje za 70%</t>
  </si>
  <si>
    <t>konačno moguće sudjelovanje (po kWh)</t>
  </si>
  <si>
    <t>konačno sudjelovanje</t>
  </si>
  <si>
    <t>Opravdani troškovi</t>
  </si>
  <si>
    <t>prihvatljivo po kw sudjelovanje</t>
  </si>
  <si>
    <t>umnoižak snage i max po kW</t>
  </si>
  <si>
    <t>konačno moguće sudjelovanje (po kW)</t>
  </si>
  <si>
    <t>Datum rođenja</t>
  </si>
  <si>
    <t>Unijeti podatke na listu 'Izračun mjesečnog dohotka'</t>
  </si>
  <si>
    <t>FOTONAPON</t>
  </si>
  <si>
    <t>BATERIJA</t>
  </si>
  <si>
    <t>Ukupna vršna snaga fotonaponskih sunčanih modula* [kWp]</t>
  </si>
  <si>
    <t>Odobrena priključna snaga u smjeru predaje u mrežu**</t>
  </si>
  <si>
    <t>Šifra OMM</t>
  </si>
  <si>
    <t>Distribucijsko područje HEP-ODS-a</t>
  </si>
  <si>
    <t>Fotonaponska elektrana je postavljena na pomoćnu građevinu</t>
  </si>
  <si>
    <t>Stupanj korisnog djelovanja fotonaponskih sunčanih modula***</t>
  </si>
  <si>
    <t>U polju na vrhu mjere u padajućem izborniku odaberite DA. U suprotnome mjera neće biti uzeta u obzir za sufinanciranje.</t>
  </si>
  <si>
    <t>Mjesečni dohodak kućanstva iznosi više od 1.341,42€ te kućanstvo može ostvariti sufinanciranje projekta do 50% iznosa opravdanog troška.</t>
  </si>
  <si>
    <t>Mjesečni dohodak kućanstva iznosi manje od 1.341,42€ te kućanstvo može ostvariti sufinanciranje projekta do 70% iznosa opravdanog troška.</t>
  </si>
  <si>
    <t>Toplinski kapacitet predviđene dizalice topline (kW)</t>
  </si>
  <si>
    <t>Snaga predviđenog izmjenjivača* [kW]</t>
  </si>
  <si>
    <t>Kapacitet predviđenog baterijskog sustava (kWh)</t>
  </si>
  <si>
    <r>
      <t xml:space="preserve">Kućanstvo je u riziku od energetskog siromaštva - </t>
    </r>
    <r>
      <rPr>
        <b/>
        <sz val="11"/>
        <color rgb="FFFF0000"/>
        <rFont val="Calibri"/>
        <family val="2"/>
        <charset val="238"/>
      </rPr>
      <t>OBVEZNO U PADAJUĆEM IZBORNIKU ODABRATI "DA" ili NE"</t>
    </r>
    <r>
      <rPr>
        <sz val="11"/>
        <color theme="1"/>
        <rFont val="Calibri"/>
        <family val="2"/>
        <charset val="238"/>
      </rPr>
      <t>(ukoliko je odabrano "DA" potrebno je ispuniti podatke u listu "Izračun mjesečnog dohotka)</t>
    </r>
  </si>
  <si>
    <r>
      <rPr>
        <b/>
        <sz val="16"/>
        <color theme="1"/>
        <rFont val="Calibri"/>
        <family val="2"/>
        <charset val="238"/>
      </rPr>
      <t>PRIJAVNI OBRAZAC</t>
    </r>
    <r>
      <rPr>
        <b/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ZA JAVNI POZIV ZA POTICANJE KORIŠTENJA OBNOVLJIVIH IZVORA ENERGIJE I SUSTAVA POHRANE ENERGIJE U OBITELJSKIM KUĆAMA</t>
    </r>
    <r>
      <rPr>
        <b/>
        <sz val="12"/>
        <rFont val="Calibri"/>
        <family val="2"/>
        <charset val="238"/>
      </rPr>
      <t xml:space="preserve"> (EnU-6/26)</t>
    </r>
    <r>
      <rPr>
        <b/>
        <sz val="12"/>
        <color theme="1"/>
        <rFont val="Calibri"/>
        <family val="2"/>
        <charset val="238"/>
      </rPr>
      <t xml:space="preserve">
</t>
    </r>
    <r>
      <rPr>
        <i/>
        <sz val="12"/>
        <color theme="1"/>
        <rFont val="Calibri"/>
        <family val="2"/>
        <charset val="238"/>
      </rPr>
      <t>Obvezno je popuniti podatke o prijavitelju, obiteljskoj kući i mjerama koje se prijavljuju za sufinanciranje</t>
    </r>
  </si>
  <si>
    <r>
      <rPr>
        <b/>
        <sz val="16"/>
        <color theme="1"/>
        <rFont val="Calibri"/>
        <family val="2"/>
        <charset val="238"/>
      </rPr>
      <t>PRIJAVNI OBRAZAC</t>
    </r>
    <r>
      <rPr>
        <b/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ZA JAVNI POZIV ZA POTICANJE KORIŠTENJA OBNOVLJIVIH IZVORA ENERGIJE I SUSTAVA POHRANE ENERGIJE U OBITELJSKIM KUĆAMA (EnU-6/26)</t>
    </r>
    <r>
      <rPr>
        <b/>
        <sz val="11"/>
        <color theme="1"/>
        <rFont val="Calibri"/>
        <family val="2"/>
        <charset val="238"/>
      </rPr>
      <t xml:space="preserve">
</t>
    </r>
    <r>
      <rPr>
        <sz val="11"/>
        <color theme="1"/>
        <rFont val="Calibri"/>
        <family val="2"/>
        <charset val="238"/>
      </rPr>
      <t>Obvezno je popuniti podatke o prijavitelju, obiteljskoj kući i mjerama koje se prijavljuju za sufinanciranje</t>
    </r>
  </si>
  <si>
    <t>Opravdani troškovi (EUR)</t>
  </si>
  <si>
    <t>Traženi iznos (EUR)</t>
  </si>
  <si>
    <t>Ukupan iznos investicije (EUR)</t>
  </si>
  <si>
    <t>Ukupan opravdani trošak (EUR)</t>
  </si>
  <si>
    <t>Tražena bespovratna sredstva (EUR)</t>
  </si>
  <si>
    <t>Iznos investicije (EUR)</t>
  </si>
  <si>
    <t>sudjelovanje po investiciji</t>
  </si>
  <si>
    <t>umnožak kap i max po kWh</t>
  </si>
  <si>
    <t>konačno sudjelovanje za 50%</t>
  </si>
  <si>
    <t>konačno sudjelovanje za 70%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</si>
</sst>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5" formatCode="_-* #,##0.00\ _€_-;\-* #,##0.00\ _€_-;_-* &quot;-&quot;??\ _€_-;_-@_-"/>
  </numFmts>
  <fonts count="2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2"/>
      <name val="Calibri"/>
      <family val="2"/>
      <charset val="238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charset val="238"/>
      <scheme val="minor"/>
    </font>
    <font>
      <sz val="11"/>
      <color rgb="FFFF0000"/>
      <name val="Calibri"/>
      <family val="2"/>
      <charset val="238"/>
    </font>
    <font>
      <vertAlign val="superscript"/>
      <sz val="11"/>
      <color theme="1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60">
    <xf numFmtId="0" fontId="0" fillId="0" borderId="0" xfId="0"/>
    <xf numFmtId="49" fontId="1" fillId="2" borderId="2" xfId="0" applyNumberFormat="1" applyFont="1" applyFill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2" borderId="2" xfId="0" applyNumberFormat="1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4" fontId="1" fillId="2" borderId="2" xfId="0" applyNumberFormat="1" applyFont="1" applyFill="1" applyBorder="1" applyAlignment="1" applyProtection="1">
      <alignment horizontal="center"/>
      <protection locked="0"/>
    </xf>
    <xf numFmtId="4" fontId="2" fillId="2" borderId="7" xfId="0" applyNumberFormat="1" applyFont="1" applyFill="1" applyBorder="1" applyAlignment="1" applyProtection="1">
      <alignment horizontal="center" vertical="center"/>
      <protection hidden="1"/>
    </xf>
    <xf numFmtId="4" fontId="2" fillId="2" borderId="10" xfId="0" applyNumberFormat="1" applyFont="1" applyFill="1" applyBorder="1" applyAlignment="1" applyProtection="1">
      <alignment horizontal="center" vertical="center"/>
      <protection hidden="1"/>
    </xf>
    <xf numFmtId="49" fontId="0" fillId="0" borderId="0" xfId="0" applyNumberFormat="1"/>
    <xf numFmtId="0" fontId="9" fillId="0" borderId="13" xfId="0" applyFont="1" applyBorder="1" applyAlignment="1">
      <alignment vertical="center" wrapText="1"/>
    </xf>
    <xf numFmtId="49" fontId="0" fillId="0" borderId="12" xfId="0" applyNumberFormat="1" applyBorder="1" applyAlignment="1" applyProtection="1">
      <alignment horizontal="left" vertical="center"/>
      <protection locked="0"/>
    </xf>
    <xf numFmtId="49" fontId="1" fillId="0" borderId="12" xfId="0" applyNumberFormat="1" applyFont="1" applyBorder="1" applyAlignment="1" applyProtection="1">
      <alignment vertical="center" wrapText="1"/>
      <protection locked="0"/>
    </xf>
    <xf numFmtId="49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2" xfId="0" applyNumberFormat="1" applyFont="1" applyFill="1" applyBorder="1" applyAlignment="1" applyProtection="1">
      <alignment horizontal="center" vertical="center"/>
      <protection locked="0"/>
    </xf>
    <xf numFmtId="49" fontId="1" fillId="0" borderId="12" xfId="0" applyNumberFormat="1" applyFont="1" applyBorder="1" applyAlignment="1" applyProtection="1">
      <alignment horizontal="center" vertical="center"/>
      <protection locked="0"/>
    </xf>
    <xf numFmtId="4" fontId="1" fillId="2" borderId="12" xfId="0" applyNumberFormat="1" applyFont="1" applyFill="1" applyBorder="1" applyAlignment="1" applyProtection="1">
      <alignment horizontal="center"/>
      <protection locked="0"/>
    </xf>
    <xf numFmtId="4" fontId="1" fillId="2" borderId="12" xfId="0" applyNumberFormat="1" applyFont="1" applyFill="1" applyBorder="1" applyAlignment="1" applyProtection="1">
      <alignment horizontal="center" vertical="center"/>
      <protection hidden="1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4" fontId="0" fillId="0" borderId="0" xfId="0" applyNumberFormat="1"/>
    <xf numFmtId="0" fontId="1" fillId="2" borderId="2" xfId="0" applyFont="1" applyFill="1" applyBorder="1" applyAlignment="1">
      <alignment horizontal="left" vertical="center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4" fontId="1" fillId="0" borderId="12" xfId="0" applyNumberFormat="1" applyFont="1" applyBorder="1" applyAlignment="1" applyProtection="1">
      <alignment horizontal="center" vertical="center"/>
      <protection hidden="1"/>
    </xf>
    <xf numFmtId="0" fontId="1" fillId="0" borderId="0" xfId="0" applyFont="1"/>
    <xf numFmtId="0" fontId="1" fillId="2" borderId="11" xfId="0" applyFont="1" applyFill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left"/>
    </xf>
    <xf numFmtId="0" fontId="3" fillId="4" borderId="11" xfId="0" applyFont="1" applyFill="1" applyBorder="1" applyAlignment="1">
      <alignment vertical="center" wrapText="1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3" fillId="4" borderId="21" xfId="0" applyFont="1" applyFill="1" applyBorder="1" applyAlignment="1">
      <alignment horizontal="center" vertical="center" wrapText="1"/>
    </xf>
    <xf numFmtId="0" fontId="0" fillId="0" borderId="29" xfId="0" applyBorder="1"/>
    <xf numFmtId="0" fontId="0" fillId="0" borderId="30" xfId="0" applyBorder="1"/>
    <xf numFmtId="0" fontId="6" fillId="2" borderId="31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vertical="top"/>
    </xf>
    <xf numFmtId="0" fontId="1" fillId="0" borderId="33" xfId="0" applyFont="1" applyBorder="1"/>
    <xf numFmtId="164" fontId="0" fillId="0" borderId="12" xfId="0" applyNumberFormat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15" fillId="0" borderId="0" xfId="0" applyFont="1"/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43" fontId="1" fillId="0" borderId="0" xfId="2" applyFont="1"/>
    <xf numFmtId="43" fontId="1" fillId="0" borderId="36" xfId="2" applyFont="1" applyBorder="1"/>
    <xf numFmtId="43" fontId="1" fillId="0" borderId="0" xfId="2" applyFont="1" applyAlignment="1">
      <alignment horizontal="center"/>
    </xf>
    <xf numFmtId="43" fontId="1" fillId="0" borderId="0" xfId="2" applyFont="1" applyAlignment="1">
      <alignment horizontal="right"/>
    </xf>
    <xf numFmtId="0" fontId="3" fillId="4" borderId="1" xfId="0" applyFont="1" applyFill="1" applyBorder="1" applyAlignment="1">
      <alignment horizontal="center" vertical="center" wrapText="1"/>
    </xf>
    <xf numFmtId="43" fontId="1" fillId="0" borderId="0" xfId="2" applyFont="1" applyBorder="1"/>
    <xf numFmtId="1" fontId="1" fillId="2" borderId="12" xfId="0" applyNumberFormat="1" applyFont="1" applyFill="1" applyBorder="1" applyAlignment="1" applyProtection="1">
      <alignment horizontal="center" vertical="center"/>
      <protection locked="0"/>
    </xf>
    <xf numFmtId="10" fontId="1" fillId="2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/>
    <xf numFmtId="165" fontId="4" fillId="0" borderId="0" xfId="0" applyNumberFormat="1" applyFont="1"/>
    <xf numFmtId="0" fontId="15" fillId="0" borderId="0" xfId="0" applyFont="1" applyAlignment="1">
      <alignment horizontal="left" vertical="top"/>
    </xf>
    <xf numFmtId="49" fontId="1" fillId="0" borderId="12" xfId="0" applyNumberFormat="1" applyFont="1" applyBorder="1" applyAlignment="1" applyProtection="1">
      <alignment horizontal="center" vertical="center" wrapText="1"/>
      <protection locked="0"/>
    </xf>
    <xf numFmtId="10" fontId="1" fillId="0" borderId="12" xfId="1" applyNumberFormat="1" applyFont="1" applyBorder="1" applyAlignment="1" applyProtection="1">
      <alignment horizontal="center"/>
      <protection locked="0"/>
    </xf>
    <xf numFmtId="10" fontId="0" fillId="0" borderId="10" xfId="1" applyNumberFormat="1" applyFont="1" applyBorder="1" applyAlignment="1" applyProtection="1">
      <alignment horizontal="center"/>
      <protection hidden="1"/>
    </xf>
    <xf numFmtId="1" fontId="0" fillId="0" borderId="2" xfId="0" applyNumberFormat="1" applyBorder="1" applyAlignment="1">
      <alignment horizontal="left"/>
    </xf>
    <xf numFmtId="0" fontId="17" fillId="0" borderId="0" xfId="0" applyFont="1" applyProtection="1">
      <protection hidden="1"/>
    </xf>
    <xf numFmtId="49" fontId="0" fillId="0" borderId="19" xfId="0" applyNumberFormat="1" applyBorder="1" applyProtection="1"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14" fontId="0" fillId="0" borderId="4" xfId="0" applyNumberFormat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49" fontId="0" fillId="0" borderId="23" xfId="0" applyNumberFormat="1" applyBorder="1" applyProtection="1">
      <protection locked="0"/>
    </xf>
    <xf numFmtId="49" fontId="0" fillId="0" borderId="22" xfId="0" applyNumberFormat="1" applyBorder="1" applyAlignment="1" applyProtection="1">
      <alignment horizontal="center"/>
      <protection locked="0"/>
    </xf>
    <xf numFmtId="164" fontId="0" fillId="0" borderId="12" xfId="0" applyNumberFormat="1" applyBorder="1" applyAlignment="1" applyProtection="1">
      <alignment horizontal="center"/>
      <protection locked="0"/>
    </xf>
    <xf numFmtId="164" fontId="0" fillId="0" borderId="27" xfId="0" applyNumberFormat="1" applyBorder="1" applyAlignment="1" applyProtection="1">
      <alignment horizontal="center"/>
      <protection locked="0"/>
    </xf>
    <xf numFmtId="0" fontId="18" fillId="0" borderId="0" xfId="0" applyFont="1"/>
    <xf numFmtId="0" fontId="13" fillId="0" borderId="0" xfId="0" applyFont="1"/>
    <xf numFmtId="16" fontId="13" fillId="0" borderId="0" xfId="0" applyNumberFormat="1" applyFont="1" applyProtection="1">
      <protection hidden="1"/>
    </xf>
    <xf numFmtId="0" fontId="1" fillId="2" borderId="1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4" fillId="0" borderId="17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0" borderId="17" xfId="0" applyFont="1" applyBorder="1" applyAlignment="1">
      <alignment horizontal="left" vertical="top"/>
    </xf>
    <xf numFmtId="0" fontId="3" fillId="4" borderId="1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20" xfId="0" applyNumberFormat="1" applyFont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0" fillId="0" borderId="1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9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1" fillId="2" borderId="19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21" xfId="0" applyFont="1" applyFill="1" applyBorder="1" applyAlignment="1">
      <alignment vertical="top"/>
    </xf>
    <xf numFmtId="0" fontId="2" fillId="0" borderId="1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1" fillId="2" borderId="19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1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" fillId="3" borderId="19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13" fillId="0" borderId="35" xfId="0" applyFont="1" applyBorder="1" applyAlignment="1" applyProtection="1">
      <alignment horizontal="left" wrapText="1"/>
      <protection hidden="1"/>
    </xf>
    <xf numFmtId="0" fontId="6" fillId="2" borderId="19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0" fontId="6" fillId="2" borderId="31" xfId="0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49" fontId="14" fillId="0" borderId="19" xfId="0" applyNumberFormat="1" applyFont="1" applyBorder="1" applyAlignment="1" applyProtection="1">
      <alignment horizontal="left"/>
      <protection locked="0"/>
    </xf>
    <xf numFmtId="49" fontId="14" fillId="0" borderId="1" xfId="0" applyNumberFormat="1" applyFont="1" applyBorder="1" applyAlignment="1" applyProtection="1">
      <alignment horizontal="left"/>
      <protection locked="0"/>
    </xf>
    <xf numFmtId="49" fontId="14" fillId="0" borderId="21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9" xfId="0" applyBorder="1"/>
    <xf numFmtId="0" fontId="0" fillId="0" borderId="1" xfId="0" applyBorder="1"/>
    <xf numFmtId="0" fontId="0" fillId="0" borderId="21" xfId="0" applyBorder="1"/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4" xfId="0" applyFont="1" applyBorder="1" applyAlignment="1">
      <alignment horizontal="left"/>
    </xf>
    <xf numFmtId="0" fontId="3" fillId="4" borderId="19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1" xfId="0" applyFont="1" applyFill="1" applyBorder="1" applyAlignment="1">
      <alignment horizontal="left" vertical="center" wrapText="1"/>
    </xf>
    <xf numFmtId="0" fontId="0" fillId="0" borderId="1" xfId="0" applyBorder="1" applyAlignment="1" applyProtection="1">
      <alignment horizontal="left"/>
      <protection locked="0"/>
    </xf>
    <xf numFmtId="0" fontId="7" fillId="0" borderId="2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</cellXfs>
  <cellStyles count="3">
    <cellStyle name="Normalno" xfId="0" builtinId="0"/>
    <cellStyle name="Postotak" xfId="1" builtinId="5"/>
    <cellStyle name="Zarez" xfId="2" builtinId="3"/>
  </cellStyles>
  <dxfs count="46"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17A142"/>
      </font>
      <fill>
        <patternFill>
          <bgColor theme="0"/>
        </patternFill>
      </fill>
    </dxf>
    <dxf>
      <font>
        <b/>
        <i val="0"/>
        <color rgb="FFF82020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zra&#269;un mjese&#269;nog dohotka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Prijavni obrazac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1386840</xdr:colOff>
      <xdr:row>8</xdr:row>
      <xdr:rowOff>19049</xdr:rowOff>
    </xdr:from>
    <xdr:to>
      <xdr:col>3</xdr:col>
      <xdr:colOff>2672715</xdr:colOff>
      <xdr:row>8</xdr:row>
      <xdr:rowOff>550544</xdr:rowOff>
    </xdr:to>
    <xdr:sp macro="" textlink="">
      <xdr:nvSpPr>
        <xdr:cNvPr id="2" name="Pravokutnik: zaobljeni kutovi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15399F-6EF8-A517-FB26-B156461D03C4}"/>
            </a:ext>
          </a:extLst>
        </xdr:cNvPr>
        <xdr:cNvSpPr/>
      </xdr:nvSpPr>
      <xdr:spPr>
        <a:xfrm>
          <a:off x="7581900" y="2106929"/>
          <a:ext cx="1285875" cy="53149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r-HR" sz="1050"/>
            <a:t>Izračun mjesečnog dohotka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146685</xdr:colOff>
      <xdr:row>2</xdr:row>
      <xdr:rowOff>41909</xdr:rowOff>
    </xdr:from>
    <xdr:to>
      <xdr:col>3</xdr:col>
      <xdr:colOff>1480185</xdr:colOff>
      <xdr:row>2</xdr:row>
      <xdr:rowOff>539114</xdr:rowOff>
    </xdr:to>
    <xdr:sp macro="" textlink="">
      <xdr:nvSpPr>
        <xdr:cNvPr id="2" name="Pravokutnik: zaobljeni kutovi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0E8C69-F29F-478C-B164-740D9508CC86}"/>
            </a:ext>
          </a:extLst>
        </xdr:cNvPr>
        <xdr:cNvSpPr/>
      </xdr:nvSpPr>
      <xdr:spPr>
        <a:xfrm>
          <a:off x="6189345" y="2099309"/>
          <a:ext cx="1333500" cy="49720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r-HR" sz="1050"/>
            <a:t>Prijavni obrazac</a:t>
          </a:r>
        </a:p>
      </xdr:txBody>
    </xdr:sp>
    <xdr:clientData fPrint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Ivan Ćutić" id="{C3B8A719-6DBD-4E36-95D1-AA0A8DF2F837}" userId="S::ivan.cutic@FZOEU.hr::b1ba5933-3d16-4671-8330-58afa3395322" providerId="AD"/>
</personList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" dT="2025-08-05T14:22:44.89" personId="{C3B8A719-6DBD-4E36-95D1-AA0A8DF2F837}" id="{34903FD3-E2D6-49D3-9493-FB35B4A1503F}">
    <text>Dizalica topline?</text>
  </threadedComment>
  <threadedComment ref="I1" dT="2025-08-05T14:30:57.96" personId="{C3B8A719-6DBD-4E36-95D1-AA0A8DF2F837}" id="{65B18D42-B6E9-4BBD-8225-1AE90E0B8E13}">
    <text>Iznos opravdanih troškova</text>
  </threadedComment>
  <threadedComment ref="A2" dT="2025-08-05T14:21:46.33" personId="{C3B8A719-6DBD-4E36-95D1-AA0A8DF2F837}" id="{CF9E2DFB-0EE5-4C07-8F4E-BDA61E558583}">
    <text>Pomoć prilikom prijave</text>
  </threadedComment>
  <threadedComment ref="B2" dT="2025-08-05T14:22:08.55" personId="{C3B8A719-6DBD-4E36-95D1-AA0A8DF2F837}" id="{D9911A1D-F3DF-4FCF-A7CF-21A954B6BEE2}">
    <text>Pomoć prilikom prijave iznos</text>
  </threadedComment>
  <threadedComment ref="H2" dT="2025-08-05T14:24:16.76" personId="{C3B8A719-6DBD-4E36-95D1-AA0A8DF2F837}" id="{307DC6D8-581B-43C0-BE18-FF101C9FC794}">
    <text>Dizalica topline?</text>
  </threadedComment>
  <threadedComment ref="I2" dT="2025-08-05T14:44:42.30" personId="{C3B8A719-6DBD-4E36-95D1-AA0A8DF2F837}" id="{17577A23-0EFB-41D2-975F-B68E17A2CEC7}">
    <text>Iznos sufinanciranja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ACBA9-DB04-426C-8DAA-D713A22086F8}">
  <sheetPr>
    <pageSetUpPr fitToPage="1"/>
  </sheetPr>
  <dimension ref="A1:I66"/>
  <sheetViews>
    <sheetView tabSelected="1" zoomScaleNormal="100" zoomScaleSheetLayoutView="100" workbookViewId="0">
      <selection activeCell="B14" sqref="B14:D14"/>
    </sheetView>
  </sheetViews>
  <sheetFormatPr defaultColWidth="9.140625" defaultRowHeight="15" x14ac:dyDescent="0.25"/>
  <cols>
    <col min="1" max="1" width="20.140625" style="24" customWidth="1"/>
    <col min="2" max="2" width="50.140625" style="22" customWidth="1"/>
    <col min="3" max="3" width="20.140625" style="24" customWidth="1"/>
    <col min="4" max="4" width="40.140625" style="25" customWidth="1"/>
    <col min="5" max="5" width="119.85546875" style="59" customWidth="1"/>
    <col min="6" max="6" width="28.7109375" style="22" hidden="1" customWidth="1"/>
    <col min="7" max="7" width="44.140625" style="22" hidden="1" customWidth="1"/>
    <col min="8" max="8" width="18.7109375" style="22" hidden="1" customWidth="1"/>
    <col min="9" max="9" width="9.140625" style="22" hidden="1" customWidth="1"/>
    <col min="10" max="24" width="0" style="22" hidden="1" customWidth="1"/>
    <col min="25" max="16384" width="9.140625" style="22"/>
  </cols>
  <sheetData>
    <row r="1" spans="1:6" x14ac:dyDescent="0.25">
      <c r="A1" s="73" t="e" vm="1">
        <v>#VALUE!</v>
      </c>
      <c r="B1" s="74"/>
      <c r="C1" s="74"/>
      <c r="D1" s="75"/>
    </row>
    <row r="2" spans="1:6" x14ac:dyDescent="0.25">
      <c r="A2" s="76"/>
      <c r="B2" s="77"/>
      <c r="C2" s="77"/>
      <c r="D2" s="78"/>
    </row>
    <row r="3" spans="1:6" x14ac:dyDescent="0.25">
      <c r="A3" s="76"/>
      <c r="B3" s="77"/>
      <c r="C3" s="77"/>
      <c r="D3" s="78"/>
    </row>
    <row r="4" spans="1:6" x14ac:dyDescent="0.25">
      <c r="A4" s="76"/>
      <c r="B4" s="77"/>
      <c r="C4" s="77"/>
      <c r="D4" s="78"/>
    </row>
    <row r="5" spans="1:6" x14ac:dyDescent="0.25">
      <c r="A5" s="76"/>
      <c r="B5" s="77"/>
      <c r="C5" s="77"/>
      <c r="D5" s="78"/>
    </row>
    <row r="6" spans="1:6" ht="21.75" customHeight="1" x14ac:dyDescent="0.25">
      <c r="A6" s="79" t="s">
        <v>149</v>
      </c>
      <c r="B6" s="80"/>
      <c r="C6" s="80"/>
      <c r="D6" s="81"/>
    </row>
    <row r="7" spans="1:6" ht="21.75" customHeight="1" x14ac:dyDescent="0.25">
      <c r="A7" s="79"/>
      <c r="B7" s="80"/>
      <c r="C7" s="80"/>
      <c r="D7" s="81"/>
    </row>
    <row r="8" spans="1:6" ht="49.15" customHeight="1" x14ac:dyDescent="0.25">
      <c r="A8" s="82"/>
      <c r="B8" s="80"/>
      <c r="C8" s="80"/>
      <c r="D8" s="81"/>
    </row>
    <row r="9" spans="1:6" ht="45" customHeight="1" x14ac:dyDescent="0.25">
      <c r="A9" s="86" t="s">
        <v>23</v>
      </c>
      <c r="B9" s="87"/>
      <c r="C9" s="87"/>
      <c r="D9" s="88"/>
    </row>
    <row r="10" spans="1:6" ht="15.75" x14ac:dyDescent="0.25">
      <c r="A10" s="83" t="s">
        <v>0</v>
      </c>
      <c r="B10" s="84"/>
      <c r="C10" s="84"/>
      <c r="D10" s="85"/>
    </row>
    <row r="11" spans="1:6" x14ac:dyDescent="0.25">
      <c r="A11" s="23" t="s">
        <v>1</v>
      </c>
      <c r="B11" s="2"/>
      <c r="C11" s="19" t="s">
        <v>25</v>
      </c>
      <c r="D11" s="55"/>
    </row>
    <row r="12" spans="1:6" x14ac:dyDescent="0.25">
      <c r="A12" s="23" t="s">
        <v>2</v>
      </c>
      <c r="B12" s="2"/>
      <c r="C12" s="19" t="s">
        <v>20</v>
      </c>
      <c r="D12" s="11"/>
    </row>
    <row r="13" spans="1:6" x14ac:dyDescent="0.25">
      <c r="A13" s="23" t="s">
        <v>3</v>
      </c>
      <c r="B13" s="2"/>
      <c r="C13" s="19" t="s">
        <v>5</v>
      </c>
      <c r="D13" s="10"/>
      <c r="E13" s="59" t="str">
        <f>IF(B13="","",IF(F13=TRUE,"OIB broj sastoji se isključivo od numeričkih vrijednosti 0-9",""))</f>
        <v/>
      </c>
      <c r="F13" s="22" t="b" cm="1">
        <f t="array" aca="1" ref="F13" ca="1">SUMPRODUCT(--ISERROR(FIND(MID(B13,ROW(INDIRECT("1:"&amp;LEN(B13))),1),"0123456789")))&gt;0</f>
        <v>1</v>
      </c>
    </row>
    <row r="14" spans="1:6" x14ac:dyDescent="0.25">
      <c r="A14" s="23" t="s">
        <v>4</v>
      </c>
      <c r="B14" s="92"/>
      <c r="C14" s="93"/>
      <c r="D14" s="94"/>
    </row>
    <row r="15" spans="1:6" ht="15.75" x14ac:dyDescent="0.25">
      <c r="A15" s="83" t="s">
        <v>22</v>
      </c>
      <c r="B15" s="84"/>
      <c r="C15" s="84"/>
      <c r="D15" s="85"/>
    </row>
    <row r="16" spans="1:6" x14ac:dyDescent="0.25">
      <c r="A16" s="23" t="s">
        <v>1</v>
      </c>
      <c r="B16" s="2"/>
      <c r="C16" s="19" t="s">
        <v>25</v>
      </c>
      <c r="D16" s="12"/>
    </row>
    <row r="17" spans="1:6" x14ac:dyDescent="0.25">
      <c r="A17" s="23" t="s">
        <v>2</v>
      </c>
      <c r="B17" s="1"/>
      <c r="C17" s="19" t="s">
        <v>20</v>
      </c>
      <c r="D17" s="12"/>
    </row>
    <row r="18" spans="1:6" ht="18.75" x14ac:dyDescent="0.25">
      <c r="A18" s="89" t="s">
        <v>24</v>
      </c>
      <c r="B18" s="90"/>
      <c r="C18" s="90"/>
      <c r="D18" s="91"/>
    </row>
    <row r="19" spans="1:6" ht="15.75" x14ac:dyDescent="0.25">
      <c r="A19" s="83" t="s">
        <v>6</v>
      </c>
      <c r="B19" s="84"/>
      <c r="C19" s="84"/>
      <c r="D19" s="85"/>
    </row>
    <row r="20" spans="1:6" x14ac:dyDescent="0.25">
      <c r="A20" s="23" t="s">
        <v>12</v>
      </c>
      <c r="B20" s="2"/>
      <c r="C20" s="19" t="s">
        <v>13</v>
      </c>
      <c r="D20" s="11"/>
    </row>
    <row r="21" spans="1:6" x14ac:dyDescent="0.25">
      <c r="A21" s="23" t="s">
        <v>7</v>
      </c>
      <c r="B21" s="2"/>
      <c r="C21" s="19" t="s">
        <v>8</v>
      </c>
      <c r="D21" s="11"/>
    </row>
    <row r="22" spans="1:6" x14ac:dyDescent="0.25">
      <c r="A22" s="23" t="s">
        <v>10</v>
      </c>
      <c r="B22" s="2"/>
      <c r="C22" s="19" t="s">
        <v>9</v>
      </c>
      <c r="D22" s="11"/>
    </row>
    <row r="23" spans="1:6" x14ac:dyDescent="0.25">
      <c r="A23" s="23" t="s">
        <v>11</v>
      </c>
      <c r="B23" s="92"/>
      <c r="C23" s="93"/>
      <c r="D23" s="94"/>
    </row>
    <row r="24" spans="1:6" ht="15.75" x14ac:dyDescent="0.25">
      <c r="A24" s="83" t="s">
        <v>14</v>
      </c>
      <c r="B24" s="84"/>
      <c r="C24" s="84"/>
      <c r="D24" s="85"/>
    </row>
    <row r="25" spans="1:6" x14ac:dyDescent="0.25">
      <c r="A25" s="95" t="s">
        <v>15</v>
      </c>
      <c r="B25" s="96"/>
      <c r="C25" s="96"/>
      <c r="D25" s="50"/>
      <c r="F25" s="41"/>
    </row>
    <row r="26" spans="1:6" ht="17.25" x14ac:dyDescent="0.25">
      <c r="A26" s="95" t="s">
        <v>120</v>
      </c>
      <c r="B26" s="96"/>
      <c r="C26" s="96"/>
      <c r="D26" s="42"/>
      <c r="F26" s="41"/>
    </row>
    <row r="27" spans="1:6" x14ac:dyDescent="0.25">
      <c r="A27" s="95" t="s">
        <v>16</v>
      </c>
      <c r="B27" s="96"/>
      <c r="C27" s="96"/>
      <c r="D27" s="50"/>
      <c r="F27" s="41"/>
    </row>
    <row r="28" spans="1:6" ht="17.25" x14ac:dyDescent="0.25">
      <c r="A28" s="95" t="s">
        <v>121</v>
      </c>
      <c r="B28" s="96"/>
      <c r="C28" s="96"/>
      <c r="D28" s="42"/>
    </row>
    <row r="29" spans="1:6" ht="15.75" x14ac:dyDescent="0.25">
      <c r="A29" s="83" t="s">
        <v>17</v>
      </c>
      <c r="B29" s="84"/>
      <c r="C29" s="84"/>
      <c r="D29" s="85"/>
    </row>
    <row r="30" spans="1:6" ht="15" customHeight="1" x14ac:dyDescent="0.25">
      <c r="A30" s="95" t="s">
        <v>18</v>
      </c>
      <c r="B30" s="96"/>
      <c r="C30" s="96"/>
      <c r="D30" s="13"/>
    </row>
    <row r="31" spans="1:6" ht="15" customHeight="1" x14ac:dyDescent="0.25">
      <c r="A31" s="95" t="s">
        <v>19</v>
      </c>
      <c r="B31" s="96"/>
      <c r="C31" s="96"/>
      <c r="D31" s="13"/>
    </row>
    <row r="32" spans="1:6" ht="15" customHeight="1" x14ac:dyDescent="0.25">
      <c r="A32" s="95" t="s">
        <v>26</v>
      </c>
      <c r="B32" s="96"/>
      <c r="C32" s="96"/>
      <c r="D32" s="13"/>
    </row>
    <row r="33" spans="1:9" ht="54.75" customHeight="1" x14ac:dyDescent="0.25">
      <c r="A33" s="86" t="s">
        <v>29</v>
      </c>
      <c r="B33" s="90"/>
      <c r="C33" s="90"/>
      <c r="D33" s="91"/>
      <c r="G33" s="54" t="s">
        <v>142</v>
      </c>
    </row>
    <row r="34" spans="1:9" ht="30" customHeight="1" x14ac:dyDescent="0.25">
      <c r="A34" s="102" t="s">
        <v>116</v>
      </c>
      <c r="B34" s="103"/>
      <c r="C34" s="103"/>
      <c r="D34" s="14"/>
    </row>
    <row r="35" spans="1:9" x14ac:dyDescent="0.25">
      <c r="A35" s="95" t="s">
        <v>156</v>
      </c>
      <c r="B35" s="96"/>
      <c r="C35" s="96"/>
      <c r="D35" s="15"/>
      <c r="E35" s="59" t="str">
        <f>IF(AND($D$34="",D35&lt;&gt;"")=TRUE,$G$33,"")</f>
        <v/>
      </c>
      <c r="I35" s="22">
        <f>IF(D34="DA",D35,0)</f>
        <v>0</v>
      </c>
    </row>
    <row r="36" spans="1:9" x14ac:dyDescent="0.25">
      <c r="A36" s="95" t="s">
        <v>145</v>
      </c>
      <c r="B36" s="96"/>
      <c r="C36" s="96"/>
      <c r="D36" s="15"/>
      <c r="E36" s="59" t="str">
        <f>IF(AND($D$34="",D36&lt;&gt;"")=TRUE,$G$33,"")</f>
        <v/>
      </c>
      <c r="G36" s="52" t="s">
        <v>134</v>
      </c>
    </row>
    <row r="37" spans="1:9" ht="30" customHeight="1" x14ac:dyDescent="0.25">
      <c r="A37" s="102" t="s">
        <v>117</v>
      </c>
      <c r="B37" s="103"/>
      <c r="C37" s="103"/>
      <c r="D37" s="14"/>
      <c r="F37" s="44">
        <f>IF(D51=0.5,600,IF(D51=0.7,840,0))</f>
        <v>0</v>
      </c>
      <c r="G37" s="22" t="s">
        <v>129</v>
      </c>
    </row>
    <row r="38" spans="1:9" x14ac:dyDescent="0.25">
      <c r="A38" s="95" t="s">
        <v>156</v>
      </c>
      <c r="B38" s="96"/>
      <c r="C38" s="96"/>
      <c r="D38" s="15"/>
      <c r="E38" s="59" t="str">
        <f>IF(AND($D$37="",D38&lt;&gt;"")=TRUE,$G$33,"")</f>
        <v/>
      </c>
      <c r="F38" s="44">
        <f>F37*D58</f>
        <v>0</v>
      </c>
      <c r="G38" s="22" t="s">
        <v>130</v>
      </c>
      <c r="I38" s="22">
        <f>IF(D37="DA",D38,0)</f>
        <v>0</v>
      </c>
    </row>
    <row r="39" spans="1:9" x14ac:dyDescent="0.25">
      <c r="A39" s="104" t="s">
        <v>146</v>
      </c>
      <c r="B39" s="105"/>
      <c r="C39" s="106"/>
      <c r="D39" s="15"/>
      <c r="E39" s="59" t="str">
        <f t="shared" ref="E39:E45" si="0">IF(AND($D$37="",D39&lt;&gt;"")=TRUE,$G$33,"")</f>
        <v/>
      </c>
      <c r="F39" s="49">
        <f>IF(F38&gt;6000,6000,F38)</f>
        <v>0</v>
      </c>
      <c r="G39" s="22" t="s">
        <v>124</v>
      </c>
    </row>
    <row r="40" spans="1:9" x14ac:dyDescent="0.25">
      <c r="A40" s="104" t="s">
        <v>136</v>
      </c>
      <c r="B40" s="105"/>
      <c r="C40" s="106"/>
      <c r="D40" s="15"/>
      <c r="E40" s="59" t="str">
        <f t="shared" si="0"/>
        <v/>
      </c>
      <c r="F40" s="47">
        <f>IF(F38&gt;8400,8400,F38)</f>
        <v>0</v>
      </c>
      <c r="G40" s="22" t="s">
        <v>125</v>
      </c>
    </row>
    <row r="41" spans="1:9" x14ac:dyDescent="0.25">
      <c r="A41" s="104" t="s">
        <v>137</v>
      </c>
      <c r="B41" s="105"/>
      <c r="C41" s="106"/>
      <c r="D41" s="15"/>
      <c r="E41" s="59" t="str">
        <f t="shared" si="0"/>
        <v/>
      </c>
      <c r="F41" s="46">
        <f>IF(D51=0.5,F39,F40)</f>
        <v>0</v>
      </c>
      <c r="G41" s="22" t="s">
        <v>131</v>
      </c>
    </row>
    <row r="42" spans="1:9" ht="15" customHeight="1" x14ac:dyDescent="0.25">
      <c r="A42" s="95" t="s">
        <v>141</v>
      </c>
      <c r="B42" s="96"/>
      <c r="C42" s="96"/>
      <c r="D42" s="56"/>
      <c r="E42" s="59" t="str">
        <f t="shared" si="0"/>
        <v/>
      </c>
      <c r="F42" s="44" t="str">
        <f>IF(D38="","",D38*D51)</f>
        <v/>
      </c>
      <c r="G42" s="22" t="s">
        <v>157</v>
      </c>
    </row>
    <row r="43" spans="1:9" ht="15" customHeight="1" x14ac:dyDescent="0.25">
      <c r="A43" s="111" t="s">
        <v>138</v>
      </c>
      <c r="B43" s="112"/>
      <c r="C43" s="113"/>
      <c r="D43" s="17"/>
      <c r="E43" s="59" t="str">
        <f t="shared" si="0"/>
        <v/>
      </c>
      <c r="G43" s="44">
        <f>IF(F41&lt;F42,F41,F42)</f>
        <v>0</v>
      </c>
      <c r="H43" s="22" t="s">
        <v>127</v>
      </c>
    </row>
    <row r="44" spans="1:9" ht="15" customHeight="1" x14ac:dyDescent="0.25">
      <c r="A44" s="111" t="s">
        <v>139</v>
      </c>
      <c r="B44" s="112"/>
      <c r="C44" s="113"/>
      <c r="D44" s="17"/>
      <c r="E44" s="59" t="str">
        <f t="shared" si="0"/>
        <v/>
      </c>
      <c r="F44" s="22" t="b" cm="1">
        <f t="array" aca="1" ref="F44" ca="1">SUMPRODUCT(--ISERROR(FIND(MID(D43,ROW(INDIRECT("1:"&amp;LEN(D43))),1),"0123456789")))&gt;0</f>
        <v>1</v>
      </c>
      <c r="G44" s="44" t="e">
        <f>G43/D51</f>
        <v>#DIV/0!</v>
      </c>
      <c r="H44" s="44" t="s">
        <v>128</v>
      </c>
    </row>
    <row r="45" spans="1:9" ht="15" customHeight="1" x14ac:dyDescent="0.25">
      <c r="A45" s="114" t="s">
        <v>140</v>
      </c>
      <c r="B45" s="115"/>
      <c r="C45" s="116"/>
      <c r="D45" s="17"/>
      <c r="E45" s="59" t="str">
        <f t="shared" si="0"/>
        <v/>
      </c>
      <c r="G45" s="45"/>
    </row>
    <row r="46" spans="1:9" ht="30" customHeight="1" x14ac:dyDescent="0.25">
      <c r="A46" s="127" t="s">
        <v>118</v>
      </c>
      <c r="B46" s="128"/>
      <c r="C46" s="129"/>
      <c r="D46" s="14"/>
      <c r="F46" s="44"/>
      <c r="G46" s="53" t="s">
        <v>135</v>
      </c>
    </row>
    <row r="47" spans="1:9" x14ac:dyDescent="0.25">
      <c r="A47" s="95" t="s">
        <v>156</v>
      </c>
      <c r="B47" s="96"/>
      <c r="C47" s="96"/>
      <c r="D47" s="15"/>
      <c r="E47" s="59" t="str">
        <f>IF(AND($D$46="",D47&lt;&gt;"")=TRUE,$G$33,"")</f>
        <v/>
      </c>
      <c r="F47" s="44">
        <f>IF(D51=0.5,350,IF(D51=0.7,490,0))</f>
        <v>0</v>
      </c>
      <c r="G47" s="22" t="s">
        <v>123</v>
      </c>
      <c r="I47" s="22">
        <f>IF(D46="DA",D47,0)</f>
        <v>0</v>
      </c>
    </row>
    <row r="48" spans="1:9" x14ac:dyDescent="0.25">
      <c r="A48" s="104" t="s">
        <v>147</v>
      </c>
      <c r="B48" s="109"/>
      <c r="C48" s="110"/>
      <c r="D48" s="43"/>
      <c r="E48" s="59" t="str">
        <f>IF(AND($D$46="",D48&lt;&gt;"")=TRUE,$G$33,"")</f>
        <v/>
      </c>
      <c r="F48" s="44">
        <f>F47*D48</f>
        <v>0</v>
      </c>
      <c r="G48" s="22" t="s">
        <v>158</v>
      </c>
    </row>
    <row r="49" spans="1:8" ht="21" x14ac:dyDescent="0.25">
      <c r="A49" s="117" t="s">
        <v>71</v>
      </c>
      <c r="B49" s="118"/>
      <c r="C49" s="118"/>
      <c r="D49" s="119"/>
      <c r="F49" s="49">
        <f>IF(F48&gt;5600,5600,F48)</f>
        <v>0</v>
      </c>
      <c r="G49" s="22" t="s">
        <v>159</v>
      </c>
    </row>
    <row r="50" spans="1:8" ht="43.5" customHeight="1" x14ac:dyDescent="0.25">
      <c r="A50" s="71" t="s">
        <v>148</v>
      </c>
      <c r="B50" s="72"/>
      <c r="C50" s="72"/>
      <c r="D50" s="14"/>
      <c r="F50" s="49"/>
    </row>
    <row r="51" spans="1:8" x14ac:dyDescent="0.25">
      <c r="A51" s="71" t="s">
        <v>110</v>
      </c>
      <c r="B51" s="72"/>
      <c r="C51" s="72"/>
      <c r="D51" s="51">
        <f>IF(D50="",0,IF(D50="DA",F57,0.5))</f>
        <v>0</v>
      </c>
      <c r="F51" s="47">
        <f>IF(F48&gt;7840,7840,F48)</f>
        <v>0</v>
      </c>
      <c r="G51" s="22" t="s">
        <v>160</v>
      </c>
    </row>
    <row r="52" spans="1:8" ht="15.75" x14ac:dyDescent="0.25">
      <c r="A52" s="99" t="s">
        <v>116</v>
      </c>
      <c r="B52" s="100"/>
      <c r="C52" s="100"/>
      <c r="D52" s="101"/>
      <c r="F52" s="46">
        <f>IF(D51=0.5,F49,F51)</f>
        <v>0</v>
      </c>
      <c r="G52" s="22" t="s">
        <v>126</v>
      </c>
    </row>
    <row r="53" spans="1:8" x14ac:dyDescent="0.25">
      <c r="A53" s="71" t="s">
        <v>151</v>
      </c>
      <c r="B53" s="72"/>
      <c r="C53" s="72"/>
      <c r="D53" s="16">
        <f>IF(I35&lt;=12500,I35,12500)</f>
        <v>0</v>
      </c>
      <c r="F53" s="44" t="str">
        <f>IF(D47="","",D47*D51)</f>
        <v/>
      </c>
      <c r="G53" s="22" t="s">
        <v>157</v>
      </c>
    </row>
    <row r="54" spans="1:8" x14ac:dyDescent="0.25">
      <c r="A54" s="71" t="s">
        <v>152</v>
      </c>
      <c r="B54" s="72"/>
      <c r="C54" s="72"/>
      <c r="D54" s="16">
        <f>IF(D51=G56,"0,00",D53*D51)</f>
        <v>0</v>
      </c>
      <c r="G54" s="44">
        <f>IF(F52&lt;F53,F52,F53)</f>
        <v>0</v>
      </c>
      <c r="H54" s="22" t="s">
        <v>127</v>
      </c>
    </row>
    <row r="55" spans="1:8" ht="15.75" x14ac:dyDescent="0.25">
      <c r="A55" s="99" t="s">
        <v>117</v>
      </c>
      <c r="B55" s="100"/>
      <c r="C55" s="100"/>
      <c r="D55" s="101"/>
      <c r="G55" s="44" t="e">
        <f>G54/D51</f>
        <v>#DIV/0!</v>
      </c>
      <c r="H55" s="44" t="s">
        <v>128</v>
      </c>
    </row>
    <row r="56" spans="1:8" x14ac:dyDescent="0.25">
      <c r="A56" s="71" t="s">
        <v>151</v>
      </c>
      <c r="B56" s="72"/>
      <c r="C56" s="72"/>
      <c r="D56" s="16">
        <f>IF(D51=0,0,IF(D51=G56,"0,00",G44))</f>
        <v>0</v>
      </c>
      <c r="G56" s="41" t="s">
        <v>133</v>
      </c>
    </row>
    <row r="57" spans="1:8" x14ac:dyDescent="0.25">
      <c r="A57" s="71" t="s">
        <v>152</v>
      </c>
      <c r="B57" s="72"/>
      <c r="C57" s="72"/>
      <c r="D57" s="16">
        <f>IF(D51=G56,0,G43)</f>
        <v>0</v>
      </c>
      <c r="F57" s="22" t="str">
        <f>IF('Izračun mjesečnog dohotka'!D42="",G56,'Izračun mjesečnog dohotka'!D42)</f>
        <v>Unijeti podatke na listu 'Izračun mjesečnog dohotka'</v>
      </c>
    </row>
    <row r="58" spans="1:8" x14ac:dyDescent="0.25">
      <c r="A58" s="122" t="s">
        <v>79</v>
      </c>
      <c r="B58" s="123"/>
      <c r="C58" s="124"/>
      <c r="D58" s="16">
        <f>MIN(D39:D41)</f>
        <v>0</v>
      </c>
      <c r="F58" s="41"/>
    </row>
    <row r="59" spans="1:8" ht="15.75" x14ac:dyDescent="0.25">
      <c r="A59" s="99" t="s">
        <v>118</v>
      </c>
      <c r="B59" s="100"/>
      <c r="C59" s="100"/>
      <c r="D59" s="101"/>
    </row>
    <row r="60" spans="1:8" x14ac:dyDescent="0.25">
      <c r="A60" s="71" t="s">
        <v>151</v>
      </c>
      <c r="B60" s="72"/>
      <c r="C60" s="72"/>
      <c r="D60" s="21">
        <f>IF(D51=0,0,IF(D51=G56,0,G55))</f>
        <v>0</v>
      </c>
    </row>
    <row r="61" spans="1:8" x14ac:dyDescent="0.25">
      <c r="A61" s="71" t="s">
        <v>152</v>
      </c>
      <c r="B61" s="72"/>
      <c r="C61" s="72"/>
      <c r="D61" s="16">
        <f>IFERROR(G54,0)</f>
        <v>0</v>
      </c>
      <c r="F61" s="41"/>
    </row>
    <row r="62" spans="1:8" ht="15" customHeight="1" thickBot="1" x14ac:dyDescent="0.3">
      <c r="A62" s="104" t="s">
        <v>122</v>
      </c>
      <c r="B62" s="109"/>
      <c r="C62" s="110"/>
      <c r="D62" s="16">
        <f>D48</f>
        <v>0</v>
      </c>
      <c r="F62" s="41"/>
    </row>
    <row r="63" spans="1:8" ht="21" x14ac:dyDescent="0.25">
      <c r="A63" s="97" t="s">
        <v>153</v>
      </c>
      <c r="B63" s="98"/>
      <c r="C63" s="98"/>
      <c r="D63" s="6">
        <f>I35+I38+I47</f>
        <v>0</v>
      </c>
    </row>
    <row r="64" spans="1:8" ht="21" x14ac:dyDescent="0.25">
      <c r="A64" s="125" t="s">
        <v>154</v>
      </c>
      <c r="B64" s="126"/>
      <c r="C64" s="126"/>
      <c r="D64" s="20">
        <f>D53+D56+D60</f>
        <v>0</v>
      </c>
    </row>
    <row r="65" spans="1:4" ht="21.75" thickBot="1" x14ac:dyDescent="0.3">
      <c r="A65" s="120" t="s">
        <v>155</v>
      </c>
      <c r="B65" s="121"/>
      <c r="C65" s="121"/>
      <c r="D65" s="7">
        <f>D54+D57+D61</f>
        <v>0</v>
      </c>
    </row>
    <row r="66" spans="1:4" ht="143.25" customHeight="1" x14ac:dyDescent="0.25">
      <c r="A66" s="107" t="s">
        <v>78</v>
      </c>
      <c r="B66" s="108"/>
      <c r="C66" s="108"/>
      <c r="D66" s="108"/>
    </row>
  </sheetData>
  <sheetProtection algorithmName="SHA-512" hashValue="41zgBYkRPugNmGHZn6jP6xuDYgwmoMs69+K4HP0xRMzUpu8Vr98e80yKRsyP8krIfpiZ+0qspcYxlajWK/H6RA==" saltValue="G6KYuwhErScSUwghU8fVVg==" spinCount="100000" sheet="1" selectLockedCells="1"/>
  <mergeCells count="52">
    <mergeCell ref="A66:D66"/>
    <mergeCell ref="A62:C62"/>
    <mergeCell ref="A43:C43"/>
    <mergeCell ref="A44:C44"/>
    <mergeCell ref="A45:C45"/>
    <mergeCell ref="A53:C53"/>
    <mergeCell ref="A54:C54"/>
    <mergeCell ref="A52:D52"/>
    <mergeCell ref="A49:D49"/>
    <mergeCell ref="A65:C65"/>
    <mergeCell ref="A48:C48"/>
    <mergeCell ref="A58:C58"/>
    <mergeCell ref="A64:C64"/>
    <mergeCell ref="A46:C46"/>
    <mergeCell ref="A47:C47"/>
    <mergeCell ref="A51:C51"/>
    <mergeCell ref="A42:C42"/>
    <mergeCell ref="A34:C34"/>
    <mergeCell ref="A35:C35"/>
    <mergeCell ref="A37:C37"/>
    <mergeCell ref="A41:C41"/>
    <mergeCell ref="A39:C39"/>
    <mergeCell ref="A40:C40"/>
    <mergeCell ref="A63:C63"/>
    <mergeCell ref="A61:C61"/>
    <mergeCell ref="A55:D55"/>
    <mergeCell ref="A56:C56"/>
    <mergeCell ref="A57:C57"/>
    <mergeCell ref="A59:D59"/>
    <mergeCell ref="A60:C60"/>
    <mergeCell ref="B14:D14"/>
    <mergeCell ref="A27:C27"/>
    <mergeCell ref="A38:C38"/>
    <mergeCell ref="A32:C32"/>
    <mergeCell ref="A33:D33"/>
    <mergeCell ref="A36:C36"/>
    <mergeCell ref="A50:C50"/>
    <mergeCell ref="A1:D5"/>
    <mergeCell ref="A6:D8"/>
    <mergeCell ref="A29:D29"/>
    <mergeCell ref="A9:D9"/>
    <mergeCell ref="A18:D18"/>
    <mergeCell ref="A19:D19"/>
    <mergeCell ref="B23:D23"/>
    <mergeCell ref="A24:D24"/>
    <mergeCell ref="A15:D15"/>
    <mergeCell ref="A10:D10"/>
    <mergeCell ref="A25:C25"/>
    <mergeCell ref="A26:C26"/>
    <mergeCell ref="A28:C28"/>
    <mergeCell ref="A30:C30"/>
    <mergeCell ref="A31:C31"/>
  </mergeCells>
  <conditionalFormatting sqref="B11:B14">
    <cfRule type="containsBlanks" dxfId="45" priority="17">
      <formula>LEN(TRIM(B11))=0</formula>
    </cfRule>
  </conditionalFormatting>
  <conditionalFormatting sqref="B16:B17 D16:D17">
    <cfRule type="containsBlanks" dxfId="44" priority="25">
      <formula>LEN(TRIM(B16))=0</formula>
    </cfRule>
  </conditionalFormatting>
  <conditionalFormatting sqref="B20:B23">
    <cfRule type="containsBlanks" dxfId="43" priority="19">
      <formula>LEN(TRIM(B20))=0</formula>
    </cfRule>
  </conditionalFormatting>
  <conditionalFormatting sqref="D11:D13">
    <cfRule type="containsBlanks" dxfId="42" priority="21">
      <formula>LEN(TRIM(D11))=0</formula>
    </cfRule>
  </conditionalFormatting>
  <conditionalFormatting sqref="D20:D22">
    <cfRule type="containsBlanks" dxfId="41" priority="18">
      <formula>LEN(TRIM(D20))=0</formula>
    </cfRule>
  </conditionalFormatting>
  <conditionalFormatting sqref="D25:D28">
    <cfRule type="containsBlanks" dxfId="40" priority="24">
      <formula>LEN(TRIM(D25))=0</formula>
    </cfRule>
  </conditionalFormatting>
  <conditionalFormatting sqref="D30:D32">
    <cfRule type="containsBlanks" dxfId="39" priority="574">
      <formula>LEN(TRIM(D30))=0</formula>
    </cfRule>
  </conditionalFormatting>
  <conditionalFormatting sqref="D34">
    <cfRule type="containsText" dxfId="38" priority="41" operator="containsText" text="NE">
      <formula>NOT(ISERROR(SEARCH("NE",D34)))</formula>
    </cfRule>
    <cfRule type="containsText" dxfId="37" priority="42" operator="containsText" text="DA">
      <formula>NOT(ISERROR(SEARCH("DA",D34)))</formula>
    </cfRule>
    <cfRule type="containsBlanks" dxfId="36" priority="43">
      <formula>LEN(TRIM(D34))=0</formula>
    </cfRule>
  </conditionalFormatting>
  <conditionalFormatting sqref="D35:D36 D38:D45 D47:D48">
    <cfRule type="containsBlanks" dxfId="35" priority="1">
      <formula>LEN(TRIM(D35))=0</formula>
    </cfRule>
  </conditionalFormatting>
  <conditionalFormatting sqref="D37">
    <cfRule type="containsText" dxfId="34" priority="35" operator="containsText" text="NE">
      <formula>NOT(ISERROR(SEARCH("NE",D37)))</formula>
    </cfRule>
    <cfRule type="containsText" dxfId="33" priority="36" operator="containsText" text="DA">
      <formula>NOT(ISERROR(SEARCH("DA",D37)))</formula>
    </cfRule>
    <cfRule type="containsBlanks" dxfId="32" priority="37">
      <formula>LEN(TRIM(D37))=0</formula>
    </cfRule>
  </conditionalFormatting>
  <conditionalFormatting sqref="D46">
    <cfRule type="containsText" dxfId="31" priority="5" operator="containsText" text="NE">
      <formula>NOT(ISERROR(SEARCH("NE",D46)))</formula>
    </cfRule>
    <cfRule type="containsText" dxfId="30" priority="6" operator="containsText" text="DA">
      <formula>NOT(ISERROR(SEARCH("DA",D46)))</formula>
    </cfRule>
    <cfRule type="containsBlanks" dxfId="29" priority="7">
      <formula>LEN(TRIM(D46))=0</formula>
    </cfRule>
  </conditionalFormatting>
  <conditionalFormatting sqref="D50">
    <cfRule type="containsText" dxfId="28" priority="2" operator="containsText" text="NE">
      <formula>NOT(ISERROR(SEARCH("NE",D50)))</formula>
    </cfRule>
    <cfRule type="containsText" dxfId="27" priority="3" operator="containsText" text="DA">
      <formula>NOT(ISERROR(SEARCH("DA",D50)))</formula>
    </cfRule>
    <cfRule type="containsBlanks" dxfId="26" priority="4">
      <formula>LEN(TRIM(D50))=0</formula>
    </cfRule>
  </conditionalFormatting>
  <dataValidations xWindow="1012" yWindow="849" count="16">
    <dataValidation type="decimal" allowBlank="1" showErrorMessage="1" errorTitle="UPOZORENJE" error="Moguć je unos isključivo brojčane vrijednosti s decimalnim zarezom." sqref="D28" xr:uid="{D6B71205-87C4-4804-9C82-24DC63A45FF2}">
      <formula1>1</formula1>
      <formula2>1000</formula2>
    </dataValidation>
    <dataValidation type="list" allowBlank="1" showInputMessage="1" showErrorMessage="1" errorTitle="Upozorenje" error="Odaberite vrijednost iz padajućeg izbornika" sqref="D50 D46 D34" xr:uid="{704B91EB-D498-471D-93E3-74E65248CF8E}">
      <formula1>"DA,NE"</formula1>
    </dataValidation>
    <dataValidation type="textLength" operator="equal" allowBlank="1" showInputMessage="1" showErrorMessage="1" errorTitle="UPOZORENJE" error="OIB broj sastoji se od 11 znakova" sqref="B13" xr:uid="{72CCB00B-70C7-4AEB-9CAB-7C1B216BD02B}">
      <formula1>11</formula1>
    </dataValidation>
    <dataValidation type="textLength" operator="equal" allowBlank="1" showInputMessage="1" showErrorMessage="1" errorTitle="UPOZORENJE" error="IBAN se satoji od 21 znaka" sqref="D13" xr:uid="{03D07F6D-294C-4801-AE7C-3561D5B393E8}">
      <formula1>21</formula1>
    </dataValidation>
    <dataValidation type="whole" allowBlank="1" showErrorMessage="1" errorTitle="UPOZORENJE" error="Moguć je unos isključivo cijelog broja u rasponu od 1800 - 2026. Upisati bez točke iza godine, npr. 2002" sqref="D25" xr:uid="{6D634039-FE44-44D7-AFB0-A556A4280BDC}">
      <formula1>1800</formula1>
      <formula2>2026</formula2>
    </dataValidation>
    <dataValidation type="whole" allowBlank="1" showErrorMessage="1" errorTitle="UPOZORENJE" error="Moguć je unos isključivo cijelog broja većeg od nule (0)." sqref="D27" xr:uid="{854DA97A-4A8A-4A65-B6D5-F0485BEA2788}">
      <formula1>1</formula1>
      <formula2>20</formula2>
    </dataValidation>
    <dataValidation type="decimal" allowBlank="1" showInputMessage="1" showErrorMessage="1" errorTitle="UPOZORENJE" error="Moguć je unos isključivo brojčane vrijednosti s decimalnim zarezom." sqref="D26" xr:uid="{09509444-577B-46D1-B79A-6006EB128CC6}">
      <formula1>1</formula1>
      <formula2>1000</formula2>
    </dataValidation>
    <dataValidation type="decimal" operator="greaterThan" allowBlank="1" showInputMessage="1" showErrorMessage="1" errorTitle="UPOZORENJE" error="Moguć je upis samo brojeva s decimalnim zarezom." sqref="D35:D36 D47:D48" xr:uid="{63BD815E-5E95-473D-9C71-20C8E219129A}">
      <formula1>0</formula1>
    </dataValidation>
    <dataValidation type="textLength" operator="equal" allowBlank="1" showErrorMessage="1" errorTitle="UPOZORENJE" error="Broj obračunskog mjernog mjesta (OMM) jedinstveni je identifikacijski broj svakog obračunskog mjernog mjesta koji se sastoji od 10 znamenki" promptTitle="Napomena" prompt="Unijeti vrijednost veću od 0, koristiti decimalni zarez (,)" sqref="D43" xr:uid="{55F72106-3E98-40F9-BD99-41C51B942D73}">
      <formula1>10</formula1>
    </dataValidation>
    <dataValidation type="decimal" operator="greaterThan" allowBlank="1" showErrorMessage="1" errorTitle="UPOZORENJE" error="Unijeti vrijednost veću od nule, koristiti decimalni zarez (,)" promptTitle="Napomena" prompt="Unijeti vrijednost veću od 0, koristiti decimalni zarez (,)" sqref="D41 D38:D39" xr:uid="{2B9D11FF-8A96-4E9B-935C-A658832954A1}">
      <formula1>0</formula1>
    </dataValidation>
    <dataValidation type="decimal" operator="greaterThanOrEqual" allowBlank="1" showErrorMessage="1" errorTitle="UPOZORENJE" error="Moguć je unos isključivo brojčane vrijednosti s decimalnim zarezom te stupanj korisnog djelovanja fotonaponskih sunčanih modula ne smije biti najmanje 20%" sqref="D42" xr:uid="{59635326-A30A-4567-A80D-190FDD4E9D54}">
      <formula1>0.2</formula1>
    </dataValidation>
    <dataValidation type="decimal" allowBlank="1" showErrorMessage="1" errorTitle="UPOZORENJE" error="Unijeti vrijednost veću od nule, koristiti decimalni zarez (,)" promptTitle="Napomena" prompt="Unijeti vrijednost veću od 0, koristiti decimalni zarez (,)" sqref="D40" xr:uid="{BE5C13FC-DB30-4603-83D4-D91A7896182F}">
      <formula1>1</formula1>
      <formula2>1000</formula2>
    </dataValidation>
    <dataValidation type="list" allowBlank="1" showInputMessage="1" showErrorMessage="1" errorTitle="UPOZORENJE" error="Odaberite vrijednost iz padajućeg izbornika" sqref="D30:D31" xr:uid="{35DD093B-12C9-44F8-AAA2-B4A3AE286147}">
      <formula1>"DA,NE"</formula1>
    </dataValidation>
    <dataValidation type="list" allowBlank="1" showInputMessage="1" showErrorMessage="1" errorTitle="UPOZORENMJE" error="Odaberite vrijednost iz padajućeg izbornika" sqref="D32" xr:uid="{730D42F9-4CE6-42AD-BC4D-9A59D75E7F6D}">
      <formula1>"DA,NE"</formula1>
    </dataValidation>
    <dataValidation type="textLength" operator="equal" allowBlank="1" showInputMessage="1" showErrorMessage="1" errorTitle="UPOZORENJE" error="Poštanski broj se sastoji od 5 brojeva" sqref="D22" xr:uid="{10D3DC3E-4065-4A07-8F61-4BEAA027702C}">
      <formula1>5</formula1>
    </dataValidation>
    <dataValidation allowBlank="1" sqref="D11 D16" xr:uid="{15C2FBA1-9AA0-47BB-94AF-1BE22F5A9CAB}"/>
  </dataValidations>
  <pageMargins left="0.70866141732283472" right="0.70866141732283472" top="0.35433070866141736" bottom="0.35433070866141736" header="0.31496062992125984" footer="0.31496062992125984"/>
  <pageSetup paperSize="9" scale="66" fitToHeight="0" orientation="portrait" r:id="rId1"/>
  <headerFooter>
    <oddHeader>&amp;R&amp;"Times New Roman"&amp;10&amp;K1557B7 Stupanj klasifikacije: SLUŽBENO&amp;1#_x000D_</oddHeader>
  </headerFooter>
  <rowBreaks count="1" manualBreakCount="1">
    <brk id="48" max="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012" yWindow="849" count="5">
        <x14:dataValidation type="list" operator="equal" allowBlank="1" showInputMessage="1" showErrorMessage="1" errorTitle="UPOZORENJE" error="Potrebno je odabrati vrijednost iz padajućeg izbornika" xr:uid="{DB94597A-C6ED-4D95-9DEA-D92715D5B705}">
          <x14:formula1>
            <xm:f>List1!$N$6:$N$26</xm:f>
          </x14:formula1>
          <xm:sqref>B14:D14</xm:sqref>
        </x14:dataValidation>
        <x14:dataValidation type="list" allowBlank="1" showInputMessage="1" showErrorMessage="1" errorTitle="Upozorenje" error="Odaberite vrijednost iz padajućeg izbornika" xr:uid="{A91DA046-74E6-4686-B6B5-EFF8B5432E52}">
          <x14:formula1>
            <xm:f>List1!$E$1:$E$2</xm:f>
          </x14:formula1>
          <xm:sqref>D37</xm:sqref>
        </x14:dataValidation>
        <x14:dataValidation type="list" operator="greaterThan" allowBlank="1" showErrorMessage="1" errorTitle="UPOZORENJE" error="Potrebno je odabrati vrijednost iz padajućeg izbornika" promptTitle="Napomena" prompt="Unijeti vrijednost veću od 0, koristiti decimalni zarez (,)" xr:uid="{116C39D8-3DF8-4C3D-913F-AAE91DBC380D}">
          <x14:formula1>
            <xm:f>List1!$F$1:$F$21</xm:f>
          </x14:formula1>
          <xm:sqref>D44</xm:sqref>
        </x14:dataValidation>
        <x14:dataValidation type="list" allowBlank="1" showInputMessage="1" showErrorMessage="1" errorTitle="UPOZORENJE" error="Odaberite vrijednost iz padajućeg izbornika" xr:uid="{08972DA0-B570-4E32-A015-1DFE51934C5A}">
          <x14:formula1>
            <xm:f>List1!$E$1:$E$2</xm:f>
          </x14:formula1>
          <xm:sqref>D45</xm:sqref>
        </x14:dataValidation>
        <x14:dataValidation type="list" operator="equal" allowBlank="1" showErrorMessage="1" errorTitle="UPOZORENJE" error="Potrebno je odabrati vrijednost iz padajućeg izbornika" xr:uid="{F41F53D2-773D-49D0-A5CA-7356CDE4D772}">
          <x14:formula1>
            <xm:f>List1!$L$6:$L$26</xm:f>
          </x14:formula1>
          <xm:sqref>B23:D23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4195-D5D6-4CBE-B7C0-277D940A04C5}">
  <sheetPr>
    <pageSetUpPr fitToPage="1"/>
  </sheetPr>
  <dimension ref="A1:F50"/>
  <sheetViews>
    <sheetView topLeftCell="A2" workbookViewId="0">
      <selection activeCell="A27" sqref="A27:C27"/>
    </sheetView>
  </sheetViews>
  <sheetFormatPr defaultRowHeight="15" x14ac:dyDescent="0.25"/>
  <cols>
    <col min="1" max="1" width="43.85546875" bestFit="1" customWidth="1"/>
    <col min="2" max="2" width="23.7109375" customWidth="1"/>
    <col min="3" max="3" width="20.42578125" customWidth="1"/>
    <col min="4" max="4" width="22.7109375" bestFit="1" customWidth="1"/>
    <col min="5" max="5" width="76.7109375" hidden="1" customWidth="1"/>
    <col min="6" max="6" width="57.5703125" style="68" customWidth="1"/>
  </cols>
  <sheetData>
    <row r="1" spans="1:6" ht="72" customHeight="1" thickBot="1" x14ac:dyDescent="0.3">
      <c r="A1" s="151" t="e" vm="1">
        <v>#VALUE!</v>
      </c>
      <c r="B1" s="152"/>
      <c r="C1" s="152"/>
      <c r="D1" s="153"/>
      <c r="E1" s="38"/>
    </row>
    <row r="2" spans="1:6" ht="90" customHeight="1" thickBot="1" x14ac:dyDescent="0.3">
      <c r="A2" s="79" t="s">
        <v>150</v>
      </c>
      <c r="B2" s="80"/>
      <c r="C2" s="80"/>
      <c r="D2" s="80"/>
      <c r="E2" s="37"/>
    </row>
    <row r="3" spans="1:6" ht="45" customHeight="1" x14ac:dyDescent="0.25">
      <c r="A3" s="134" t="s">
        <v>112</v>
      </c>
      <c r="B3" s="135"/>
      <c r="C3" s="135"/>
      <c r="D3" s="136"/>
      <c r="E3" s="34"/>
    </row>
    <row r="4" spans="1:6" ht="15.75" x14ac:dyDescent="0.25">
      <c r="A4" s="28" t="s">
        <v>113</v>
      </c>
      <c r="B4" s="31" t="s">
        <v>3</v>
      </c>
      <c r="C4" s="48" t="s">
        <v>132</v>
      </c>
      <c r="D4" s="36" t="s">
        <v>103</v>
      </c>
      <c r="E4" s="35" t="s">
        <v>111</v>
      </c>
      <c r="F4" s="69"/>
    </row>
    <row r="5" spans="1:6" x14ac:dyDescent="0.25">
      <c r="A5" s="60"/>
      <c r="B5" s="61"/>
      <c r="C5" s="62"/>
      <c r="D5" s="63"/>
      <c r="E5" s="32" t="s">
        <v>101</v>
      </c>
      <c r="F5" s="70" t="str">
        <f>IF(AND(A46=0,A48&gt;0)=TRUE,"U kućanstvu mora biti najmanje jedna odrasla osoba.","")</f>
        <v/>
      </c>
    </row>
    <row r="6" spans="1:6" x14ac:dyDescent="0.25">
      <c r="A6" s="60"/>
      <c r="B6" s="61"/>
      <c r="C6" s="62"/>
      <c r="D6" s="63"/>
      <c r="E6" s="32" t="s">
        <v>102</v>
      </c>
    </row>
    <row r="7" spans="1:6" x14ac:dyDescent="0.25">
      <c r="A7" s="60"/>
      <c r="B7" s="61"/>
      <c r="C7" s="62"/>
      <c r="D7" s="63"/>
      <c r="E7" s="32"/>
    </row>
    <row r="8" spans="1:6" x14ac:dyDescent="0.25">
      <c r="A8" s="60"/>
      <c r="B8" s="61"/>
      <c r="C8" s="62"/>
      <c r="D8" s="63"/>
      <c r="E8" s="32"/>
    </row>
    <row r="9" spans="1:6" x14ac:dyDescent="0.25">
      <c r="A9" s="60"/>
      <c r="B9" s="61"/>
      <c r="C9" s="62"/>
      <c r="D9" s="63"/>
      <c r="E9" s="32"/>
    </row>
    <row r="10" spans="1:6" x14ac:dyDescent="0.25">
      <c r="A10" s="60"/>
      <c r="B10" s="61"/>
      <c r="C10" s="62"/>
      <c r="D10" s="63"/>
      <c r="E10" s="32"/>
    </row>
    <row r="11" spans="1:6" x14ac:dyDescent="0.25">
      <c r="A11" s="60"/>
      <c r="B11" s="61"/>
      <c r="C11" s="62"/>
      <c r="D11" s="63"/>
      <c r="E11" s="32"/>
    </row>
    <row r="12" spans="1:6" x14ac:dyDescent="0.25">
      <c r="A12" s="60"/>
      <c r="B12" s="61"/>
      <c r="C12" s="62"/>
      <c r="D12" s="63"/>
      <c r="E12" s="32"/>
    </row>
    <row r="13" spans="1:6" x14ac:dyDescent="0.25">
      <c r="A13" s="60"/>
      <c r="B13" s="61"/>
      <c r="C13" s="62"/>
      <c r="D13" s="63"/>
      <c r="E13" s="32"/>
    </row>
    <row r="14" spans="1:6" x14ac:dyDescent="0.25">
      <c r="A14" s="60"/>
      <c r="B14" s="61"/>
      <c r="C14" s="62"/>
      <c r="D14" s="63"/>
      <c r="E14" s="32"/>
    </row>
    <row r="15" spans="1:6" x14ac:dyDescent="0.25">
      <c r="A15" s="60"/>
      <c r="B15" s="61"/>
      <c r="C15" s="62"/>
      <c r="D15" s="63"/>
      <c r="E15" s="32"/>
    </row>
    <row r="16" spans="1:6" x14ac:dyDescent="0.25">
      <c r="A16" s="60"/>
      <c r="B16" s="61"/>
      <c r="C16" s="62"/>
      <c r="D16" s="63"/>
      <c r="E16" s="32"/>
    </row>
    <row r="17" spans="1:5" x14ac:dyDescent="0.25">
      <c r="A17" s="60"/>
      <c r="B17" s="61"/>
      <c r="C17" s="62"/>
      <c r="D17" s="63"/>
      <c r="E17" s="32"/>
    </row>
    <row r="18" spans="1:5" x14ac:dyDescent="0.25">
      <c r="A18" s="60"/>
      <c r="B18" s="61"/>
      <c r="C18" s="62"/>
      <c r="D18" s="63"/>
      <c r="E18" s="32"/>
    </row>
    <row r="19" spans="1:5" x14ac:dyDescent="0.25">
      <c r="A19" s="60"/>
      <c r="B19" s="61"/>
      <c r="C19" s="62"/>
      <c r="D19" s="63"/>
      <c r="E19" s="32"/>
    </row>
    <row r="20" spans="1:5" x14ac:dyDescent="0.25">
      <c r="A20" s="60"/>
      <c r="B20" s="61"/>
      <c r="C20" s="62"/>
      <c r="D20" s="63"/>
      <c r="E20" s="32"/>
    </row>
    <row r="21" spans="1:5" x14ac:dyDescent="0.25">
      <c r="A21" s="60"/>
      <c r="B21" s="61"/>
      <c r="C21" s="62"/>
      <c r="D21" s="63"/>
      <c r="E21" s="32"/>
    </row>
    <row r="22" spans="1:5" x14ac:dyDescent="0.25">
      <c r="A22" s="60"/>
      <c r="B22" s="61"/>
      <c r="C22" s="62"/>
      <c r="D22" s="63"/>
      <c r="E22" s="32"/>
    </row>
    <row r="23" spans="1:5" x14ac:dyDescent="0.25">
      <c r="A23" s="60"/>
      <c r="B23" s="61"/>
      <c r="C23" s="62"/>
      <c r="D23" s="63"/>
      <c r="E23" s="32"/>
    </row>
    <row r="24" spans="1:5" x14ac:dyDescent="0.25">
      <c r="A24" s="64"/>
      <c r="B24" s="65"/>
      <c r="C24" s="62"/>
      <c r="D24" s="63"/>
      <c r="E24" s="32"/>
    </row>
    <row r="25" spans="1:5" ht="18.75" x14ac:dyDescent="0.25">
      <c r="A25" s="131" t="s">
        <v>119</v>
      </c>
      <c r="B25" s="132"/>
      <c r="C25" s="137"/>
      <c r="D25" s="138"/>
      <c r="E25" s="32"/>
    </row>
    <row r="26" spans="1:5" ht="30" customHeight="1" x14ac:dyDescent="0.25">
      <c r="A26" s="154" t="s">
        <v>113</v>
      </c>
      <c r="B26" s="155"/>
      <c r="C26" s="156"/>
      <c r="D26" s="36" t="s">
        <v>106</v>
      </c>
      <c r="E26" s="35"/>
    </row>
    <row r="27" spans="1:5" x14ac:dyDescent="0.25">
      <c r="A27" s="139"/>
      <c r="B27" s="140"/>
      <c r="C27" s="141"/>
      <c r="D27" s="66"/>
      <c r="E27" s="32"/>
    </row>
    <row r="28" spans="1:5" x14ac:dyDescent="0.25">
      <c r="A28" s="139"/>
      <c r="B28" s="143"/>
      <c r="C28" s="144"/>
      <c r="D28" s="66"/>
      <c r="E28" s="32"/>
    </row>
    <row r="29" spans="1:5" x14ac:dyDescent="0.25">
      <c r="A29" s="139"/>
      <c r="B29" s="140"/>
      <c r="C29" s="141"/>
      <c r="D29" s="66"/>
      <c r="E29" s="32"/>
    </row>
    <row r="30" spans="1:5" x14ac:dyDescent="0.25">
      <c r="A30" s="157"/>
      <c r="B30" s="143"/>
      <c r="C30" s="144"/>
      <c r="D30" s="66"/>
      <c r="E30" s="32"/>
    </row>
    <row r="31" spans="1:5" x14ac:dyDescent="0.25">
      <c r="A31" s="139"/>
      <c r="B31" s="140"/>
      <c r="C31" s="141"/>
      <c r="D31" s="66"/>
      <c r="E31" s="32"/>
    </row>
    <row r="32" spans="1:5" x14ac:dyDescent="0.25">
      <c r="A32" s="139"/>
      <c r="B32" s="140"/>
      <c r="C32" s="141"/>
      <c r="D32" s="66"/>
      <c r="E32" s="32"/>
    </row>
    <row r="33" spans="1:5" x14ac:dyDescent="0.25">
      <c r="A33" s="139"/>
      <c r="B33" s="140"/>
      <c r="C33" s="141"/>
      <c r="D33" s="66"/>
      <c r="E33" s="32"/>
    </row>
    <row r="34" spans="1:5" x14ac:dyDescent="0.25">
      <c r="A34" s="139"/>
      <c r="B34" s="140"/>
      <c r="C34" s="141"/>
      <c r="D34" s="66"/>
      <c r="E34" s="32"/>
    </row>
    <row r="35" spans="1:5" x14ac:dyDescent="0.25">
      <c r="A35" s="139"/>
      <c r="B35" s="140"/>
      <c r="C35" s="141"/>
      <c r="D35" s="67"/>
      <c r="E35" s="32"/>
    </row>
    <row r="36" spans="1:5" x14ac:dyDescent="0.25">
      <c r="A36" s="139"/>
      <c r="B36" s="140"/>
      <c r="C36" s="141"/>
      <c r="D36" s="66"/>
      <c r="E36" s="32"/>
    </row>
    <row r="37" spans="1:5" ht="18.75" x14ac:dyDescent="0.25">
      <c r="A37" s="131" t="s">
        <v>114</v>
      </c>
      <c r="B37" s="132"/>
      <c r="C37" s="132"/>
      <c r="D37" s="133"/>
      <c r="E37" s="32"/>
    </row>
    <row r="38" spans="1:5" x14ac:dyDescent="0.25">
      <c r="A38" s="142" t="s">
        <v>107</v>
      </c>
      <c r="B38" s="143"/>
      <c r="C38" s="144"/>
      <c r="D38" s="39">
        <f>SUM(D27:D36)</f>
        <v>0</v>
      </c>
      <c r="E38" s="32"/>
    </row>
    <row r="39" spans="1:5" x14ac:dyDescent="0.25">
      <c r="A39" s="142" t="s">
        <v>108</v>
      </c>
      <c r="B39" s="143"/>
      <c r="C39" s="144"/>
      <c r="D39" s="39">
        <f>D38/12</f>
        <v>0</v>
      </c>
      <c r="E39" s="32"/>
    </row>
    <row r="40" spans="1:5" x14ac:dyDescent="0.25">
      <c r="A40" s="142" t="s">
        <v>115</v>
      </c>
      <c r="B40" s="143"/>
      <c r="C40" s="144"/>
      <c r="D40" s="40">
        <f>IF(A46&gt;0,1+(A46-1)*0.5+A48*0.3,0)</f>
        <v>0</v>
      </c>
      <c r="E40" s="32"/>
    </row>
    <row r="41" spans="1:5" x14ac:dyDescent="0.25">
      <c r="A41" s="145" t="s">
        <v>109</v>
      </c>
      <c r="B41" s="146"/>
      <c r="C41" s="147"/>
      <c r="D41" s="39" t="str">
        <f>IF(D40&gt;0,D39/D40,"")</f>
        <v/>
      </c>
      <c r="E41" s="32"/>
    </row>
    <row r="42" spans="1:5" ht="15.75" thickBot="1" x14ac:dyDescent="0.3">
      <c r="A42" s="148" t="s">
        <v>110</v>
      </c>
      <c r="B42" s="149"/>
      <c r="C42" s="150"/>
      <c r="D42" s="57" t="str">
        <f>IF(D41=0,"",IF(D41="","",IF(D41&gt;1341.42,0.5,0.7)))</f>
        <v/>
      </c>
      <c r="E42" s="33"/>
    </row>
    <row r="43" spans="1:5" ht="30" customHeight="1" x14ac:dyDescent="0.25">
      <c r="A43" s="130" t="str">
        <f>IF(D42="","",IF(D42=0.5,A49,A50))</f>
        <v/>
      </c>
      <c r="B43" s="130"/>
      <c r="C43" s="130"/>
      <c r="D43" s="130"/>
    </row>
    <row r="45" spans="1:5" hidden="1" x14ac:dyDescent="0.25">
      <c r="A45" s="26" t="s">
        <v>104</v>
      </c>
    </row>
    <row r="46" spans="1:5" hidden="1" x14ac:dyDescent="0.25">
      <c r="A46" s="58">
        <f>COUNTIF(D5:D24,E5)</f>
        <v>0</v>
      </c>
      <c r="B46" s="29"/>
      <c r="C46" s="29"/>
    </row>
    <row r="47" spans="1:5" hidden="1" x14ac:dyDescent="0.25">
      <c r="A47" s="26" t="s">
        <v>105</v>
      </c>
    </row>
    <row r="48" spans="1:5" hidden="1" x14ac:dyDescent="0.25">
      <c r="A48" s="27">
        <f>COUNTIF(D5:D24,E6)</f>
        <v>0</v>
      </c>
      <c r="B48" s="30"/>
      <c r="C48" s="30"/>
    </row>
    <row r="49" spans="1:1" hidden="1" x14ac:dyDescent="0.25">
      <c r="A49" t="s">
        <v>143</v>
      </c>
    </row>
    <row r="50" spans="1:1" hidden="1" x14ac:dyDescent="0.25">
      <c r="A50" t="s">
        <v>144</v>
      </c>
    </row>
  </sheetData>
  <sheetProtection algorithmName="SHA-512" hashValue="Cq87JgyX3MNdtm3ab8YFabqNE5NixyE+3ptn7rGQSVSRUFLQg/WROOSjTTRRF6bPyi9LEyMvvXjwr9lJnz21Iw==" saltValue="h4Xgb+GEclKITy2qiMFa3g==" spinCount="100000" sheet="1" objects="1" scenarios="1" selectLockedCells="1"/>
  <mergeCells count="22">
    <mergeCell ref="A30:C30"/>
    <mergeCell ref="A28:C28"/>
    <mergeCell ref="A2:D2"/>
    <mergeCell ref="A1:D1"/>
    <mergeCell ref="A26:C26"/>
    <mergeCell ref="A27:C27"/>
    <mergeCell ref="A43:D43"/>
    <mergeCell ref="A37:D37"/>
    <mergeCell ref="A3:D3"/>
    <mergeCell ref="A25:D25"/>
    <mergeCell ref="A36:C36"/>
    <mergeCell ref="A29:C29"/>
    <mergeCell ref="A31:C31"/>
    <mergeCell ref="A32:C32"/>
    <mergeCell ref="A33:C33"/>
    <mergeCell ref="A38:C38"/>
    <mergeCell ref="A39:C39"/>
    <mergeCell ref="A40:C40"/>
    <mergeCell ref="A41:C41"/>
    <mergeCell ref="A42:C42"/>
    <mergeCell ref="A34:C34"/>
    <mergeCell ref="A35:C35"/>
  </mergeCells>
  <phoneticPr fontId="12" type="noConversion"/>
  <dataValidations count="4">
    <dataValidation type="list" allowBlank="1" showInputMessage="1" showErrorMessage="1" sqref="D37 D25" xr:uid="{994C9EC4-6F2D-416C-B623-AC6E1B185AC0}">
      <formula1>$E$5:$E$6</formula1>
    </dataValidation>
    <dataValidation type="textLength" operator="equal" allowBlank="1" showInputMessage="1" showErrorMessage="1" errorTitle="UPOZORENJE" error="OIB broj sastoji se od 11 znakova" sqref="B37:C37 C25 B5:B25" xr:uid="{3898D6CE-EBB0-43E9-A970-8DE6D39DDA50}">
      <formula1>11</formula1>
    </dataValidation>
    <dataValidation type="date" operator="greaterThanOrEqual" allowBlank="1" showInputMessage="1" showErrorMessage="1" errorTitle="UPOZORENJE" error="Moguć je unos isključivo datumskih vrijednosti. Unos se vrši bez točke iza godine: npr. 1.1.2026" sqref="C5:C24" xr:uid="{1A0F122B-4784-4B69-AB5F-8A8FBC3EB042}">
      <formula1>1</formula1>
    </dataValidation>
    <dataValidation type="list" allowBlank="1" showInputMessage="1" showErrorMessage="1" errorTitle="UPOZORENJE" error="Potrebno je odabrati vrijednost iz padajućeg izbornika" sqref="D5:D24" xr:uid="{AC4D1D10-EFCE-4E8B-9B3F-914B88C8E851}">
      <formula1>$E$5:$E$6</formula1>
    </dataValidation>
  </dataValidations>
  <pageMargins left="0.7" right="0.7" top="0.75" bottom="0.75" header="0.3" footer="0.3"/>
  <pageSetup paperSize="9" scale="7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31EF4-9C8A-4268-9BA9-F8D01E39EFC9}">
  <dimension ref="A1:O39"/>
  <sheetViews>
    <sheetView workbookViewId="0">
      <selection activeCell="N24" sqref="N24"/>
    </sheetView>
  </sheetViews>
  <sheetFormatPr defaultRowHeight="15" x14ac:dyDescent="0.25"/>
  <cols>
    <col min="2" max="2" width="13.28515625" customWidth="1"/>
    <col min="4" max="4" width="41.28515625" customWidth="1"/>
    <col min="6" max="7" width="24.5703125" customWidth="1"/>
    <col min="12" max="12" width="102" customWidth="1"/>
    <col min="14" max="14" width="88.28515625" customWidth="1"/>
  </cols>
  <sheetData>
    <row r="1" spans="1:14" x14ac:dyDescent="0.25">
      <c r="A1" s="8"/>
      <c r="E1" t="s">
        <v>76</v>
      </c>
      <c r="F1" t="s">
        <v>80</v>
      </c>
      <c r="G1" t="str">
        <f>IF('Prijavni obrazac'!D37="DA","Elektra Bjelovar","")</f>
        <v/>
      </c>
      <c r="H1" t="str">
        <f>IF('Prijavni obrazac'!D37="DA","DA","")</f>
        <v/>
      </c>
      <c r="I1" s="18">
        <f>IF(I2&gt;7500,7500,I2)</f>
        <v>0</v>
      </c>
    </row>
    <row r="2" spans="1:14" x14ac:dyDescent="0.25">
      <c r="A2" s="8" t="e">
        <f>'Prijavni obrazac'!#REF!</f>
        <v>#REF!</v>
      </c>
      <c r="B2" t="e">
        <f>IF(A2="DA",250,0)</f>
        <v>#REF!</v>
      </c>
      <c r="E2" t="s">
        <v>77</v>
      </c>
      <c r="F2" t="s">
        <v>81</v>
      </c>
      <c r="G2" t="str">
        <f>IF('Prijavni obrazac'!D37="DA","Elektra Čakovec","")</f>
        <v/>
      </c>
      <c r="H2" t="str">
        <f>IF('Prijavni obrazac'!D37="DA","NE","")</f>
        <v/>
      </c>
      <c r="I2" s="18">
        <f>(IF('Prijavni obrazac'!D62*600&gt;6000,6000,'Prijavni obrazac'!D62*600))/0.8</f>
        <v>0</v>
      </c>
    </row>
    <row r="3" spans="1:14" ht="15.75" x14ac:dyDescent="0.25">
      <c r="A3" s="159"/>
      <c r="B3" s="159"/>
      <c r="C3" s="159"/>
      <c r="D3" s="159"/>
      <c r="F3" t="s">
        <v>82</v>
      </c>
      <c r="G3" t="str">
        <f>IF('Prijavni obrazac'!D37="DA","Elektra Karlovac","")</f>
        <v/>
      </c>
    </row>
    <row r="4" spans="1:14" ht="15.75" x14ac:dyDescent="0.25">
      <c r="A4" s="158"/>
      <c r="B4" s="158"/>
      <c r="C4" s="158"/>
      <c r="D4" s="158"/>
      <c r="F4" t="s">
        <v>83</v>
      </c>
      <c r="G4" t="str">
        <f>IF('Prijavni obrazac'!D37="DA","Elektra Koprivnica","")</f>
        <v/>
      </c>
    </row>
    <row r="5" spans="1:14" x14ac:dyDescent="0.25">
      <c r="A5" s="103"/>
      <c r="B5" s="103"/>
      <c r="C5" s="103"/>
      <c r="D5" s="4"/>
      <c r="F5" t="s">
        <v>84</v>
      </c>
      <c r="G5" t="str">
        <f>IF('Prijavni obrazac'!D37="DA","Elektra Križ","")</f>
        <v/>
      </c>
    </row>
    <row r="6" spans="1:14" x14ac:dyDescent="0.25">
      <c r="A6" s="96"/>
      <c r="B6" s="96"/>
      <c r="C6" s="96"/>
      <c r="D6" s="5"/>
      <c r="F6" t="s">
        <v>85</v>
      </c>
      <c r="G6" t="str">
        <f>IF('Prijavni obrazac'!D37="DA","Elektra Požega","")</f>
        <v/>
      </c>
      <c r="L6" s="9" t="s">
        <v>30</v>
      </c>
      <c r="N6" s="9" t="s">
        <v>51</v>
      </c>
    </row>
    <row r="7" spans="1:14" x14ac:dyDescent="0.25">
      <c r="A7" s="96"/>
      <c r="B7" s="96"/>
      <c r="C7" s="96"/>
      <c r="D7" s="5"/>
      <c r="F7" t="s">
        <v>86</v>
      </c>
      <c r="G7" t="str">
        <f>IF('Prijavni obrazac'!D37="DA","Elektra Sisak","")</f>
        <v/>
      </c>
      <c r="L7" s="9" t="s">
        <v>31</v>
      </c>
      <c r="N7" s="9" t="s">
        <v>52</v>
      </c>
    </row>
    <row r="8" spans="1:14" x14ac:dyDescent="0.25">
      <c r="A8" s="103"/>
      <c r="B8" s="103"/>
      <c r="C8" s="103"/>
      <c r="D8" s="4"/>
      <c r="F8" t="s">
        <v>87</v>
      </c>
      <c r="G8" t="str">
        <f>IF('Prijavni obrazac'!D37="DA","Elektra Slavonski Brod","")</f>
        <v/>
      </c>
      <c r="L8" s="9" t="s">
        <v>32</v>
      </c>
      <c r="N8" s="9" t="s">
        <v>53</v>
      </c>
    </row>
    <row r="9" spans="1:14" x14ac:dyDescent="0.25">
      <c r="A9" s="96"/>
      <c r="B9" s="96"/>
      <c r="C9" s="96"/>
      <c r="D9" s="5"/>
      <c r="F9" t="s">
        <v>88</v>
      </c>
      <c r="G9" t="str">
        <f>IF('Prijavni obrazac'!D37="DA","Elektra Šibenik","")</f>
        <v/>
      </c>
      <c r="L9" s="9" t="s">
        <v>33</v>
      </c>
      <c r="N9" s="9" t="s">
        <v>54</v>
      </c>
    </row>
    <row r="10" spans="1:14" x14ac:dyDescent="0.25">
      <c r="A10" s="96"/>
      <c r="B10" s="96"/>
      <c r="C10" s="96"/>
      <c r="D10" s="5"/>
      <c r="F10" t="s">
        <v>89</v>
      </c>
      <c r="G10" t="str">
        <f>IF('Prijavni obrazac'!D37="DA","Elektra Varaždin  ","")</f>
        <v/>
      </c>
      <c r="L10" s="9" t="s">
        <v>34</v>
      </c>
      <c r="N10" s="9" t="s">
        <v>55</v>
      </c>
    </row>
    <row r="11" spans="1:14" x14ac:dyDescent="0.25">
      <c r="A11" s="103"/>
      <c r="B11" s="103"/>
      <c r="C11" s="103"/>
      <c r="D11" s="4"/>
      <c r="F11" t="s">
        <v>90</v>
      </c>
      <c r="G11" t="str">
        <f>IF('Prijavni obrazac'!D37="DA","Elektra Vinkovci","")</f>
        <v/>
      </c>
      <c r="L11" s="9" t="s">
        <v>35</v>
      </c>
      <c r="N11" s="9" t="s">
        <v>56</v>
      </c>
    </row>
    <row r="12" spans="1:14" x14ac:dyDescent="0.25">
      <c r="A12" s="96"/>
      <c r="B12" s="96"/>
      <c r="C12" s="96"/>
      <c r="D12" s="5"/>
      <c r="F12" t="s">
        <v>91</v>
      </c>
      <c r="G12" t="str">
        <f>IF('Prijavni obrazac'!D37="DA","Elektra Virovitica","")</f>
        <v/>
      </c>
      <c r="L12" s="9" t="s">
        <v>36</v>
      </c>
      <c r="N12" s="9" t="s">
        <v>57</v>
      </c>
    </row>
    <row r="13" spans="1:14" x14ac:dyDescent="0.25">
      <c r="A13" s="96"/>
      <c r="B13" s="96"/>
      <c r="C13" s="96"/>
      <c r="D13" s="5"/>
      <c r="F13" t="s">
        <v>92</v>
      </c>
      <c r="G13" t="str">
        <f>IF('Prijavni obrazac'!D37="DA","Elektra Zabok","")</f>
        <v/>
      </c>
      <c r="L13" s="9" t="s">
        <v>37</v>
      </c>
      <c r="N13" s="9" t="s">
        <v>58</v>
      </c>
    </row>
    <row r="14" spans="1:14" x14ac:dyDescent="0.25">
      <c r="A14" s="103"/>
      <c r="B14" s="103"/>
      <c r="C14" s="103"/>
      <c r="D14" s="4"/>
      <c r="F14" t="s">
        <v>93</v>
      </c>
      <c r="G14" t="str">
        <f>IF('Prijavni obrazac'!D37="DA","Elektra Zadar","")</f>
        <v/>
      </c>
      <c r="L14" s="9" t="s">
        <v>38</v>
      </c>
      <c r="N14" s="9" t="s">
        <v>59</v>
      </c>
    </row>
    <row r="15" spans="1:14" x14ac:dyDescent="0.25">
      <c r="A15" s="96"/>
      <c r="B15" s="96"/>
      <c r="C15" s="96"/>
      <c r="D15" s="5"/>
      <c r="F15" t="s">
        <v>94</v>
      </c>
      <c r="G15" t="str">
        <f>IF('Prijavni obrazac'!D37="DA","Elektra Zagreb","")</f>
        <v/>
      </c>
      <c r="L15" s="9" t="s">
        <v>39</v>
      </c>
      <c r="N15" s="9" t="s">
        <v>60</v>
      </c>
    </row>
    <row r="16" spans="1:14" x14ac:dyDescent="0.25">
      <c r="A16" s="96"/>
      <c r="B16" s="96"/>
      <c r="C16" s="96"/>
      <c r="D16" s="5"/>
      <c r="F16" t="s">
        <v>95</v>
      </c>
      <c r="G16" t="str">
        <f>IF('Prijavni obrazac'!D37="DA","Elektrodalmacija Split","")</f>
        <v/>
      </c>
      <c r="L16" s="9" t="s">
        <v>40</v>
      </c>
      <c r="N16" s="9" t="s">
        <v>61</v>
      </c>
    </row>
    <row r="17" spans="1:15" x14ac:dyDescent="0.25">
      <c r="A17" s="103"/>
      <c r="B17" s="103"/>
      <c r="C17" s="103"/>
      <c r="D17" s="4"/>
      <c r="F17" t="s">
        <v>96</v>
      </c>
      <c r="G17" t="str">
        <f>IF('Prijavni obrazac'!D37="DA","Elektroistra Pula","")</f>
        <v/>
      </c>
      <c r="L17" s="9" t="s">
        <v>41</v>
      </c>
      <c r="N17" s="9" t="s">
        <v>62</v>
      </c>
    </row>
    <row r="18" spans="1:15" x14ac:dyDescent="0.25">
      <c r="A18" s="96"/>
      <c r="B18" s="96"/>
      <c r="C18" s="96"/>
      <c r="D18" s="5"/>
      <c r="F18" t="s">
        <v>97</v>
      </c>
      <c r="G18" t="str">
        <f>IF('Prijavni obrazac'!D37="DA","Elektrojug Dubrovnik","")</f>
        <v/>
      </c>
      <c r="L18" s="9" t="s">
        <v>42</v>
      </c>
      <c r="N18" s="9" t="s">
        <v>75</v>
      </c>
    </row>
    <row r="19" spans="1:15" x14ac:dyDescent="0.25">
      <c r="A19" s="96"/>
      <c r="B19" s="96"/>
      <c r="C19" s="96"/>
      <c r="D19" s="5"/>
      <c r="F19" t="s">
        <v>98</v>
      </c>
      <c r="G19" t="str">
        <f>IF('Prijavni obrazac'!D37="DA","Elektrolika Gospić","")</f>
        <v/>
      </c>
      <c r="L19" s="9" t="s">
        <v>43</v>
      </c>
      <c r="N19" s="9" t="s">
        <v>63</v>
      </c>
    </row>
    <row r="20" spans="1:15" x14ac:dyDescent="0.25">
      <c r="A20" s="103"/>
      <c r="B20" s="103"/>
      <c r="C20" s="103"/>
      <c r="D20" s="4"/>
      <c r="F20" t="s">
        <v>99</v>
      </c>
      <c r="G20" t="str">
        <f>IF('Prijavni obrazac'!D37="DA","Elektroprimorje Rijeka","")</f>
        <v/>
      </c>
      <c r="L20" s="9" t="s">
        <v>44</v>
      </c>
      <c r="N20" s="9" t="s">
        <v>64</v>
      </c>
    </row>
    <row r="21" spans="1:15" x14ac:dyDescent="0.25">
      <c r="A21" s="96"/>
      <c r="B21" s="96"/>
      <c r="C21" s="96"/>
      <c r="D21" s="5"/>
      <c r="F21" t="s">
        <v>100</v>
      </c>
      <c r="G21" t="str">
        <f>IF('Prijavni obrazac'!D37="DA","Elektroslavonija Osijek","")</f>
        <v/>
      </c>
      <c r="L21" s="9" t="s">
        <v>45</v>
      </c>
      <c r="N21" s="9" t="s">
        <v>65</v>
      </c>
    </row>
    <row r="22" spans="1:15" x14ac:dyDescent="0.25">
      <c r="A22" s="96"/>
      <c r="B22" s="96"/>
      <c r="C22" s="96"/>
      <c r="D22" s="5"/>
      <c r="L22" s="9" t="s">
        <v>46</v>
      </c>
      <c r="N22" s="9" t="s">
        <v>66</v>
      </c>
    </row>
    <row r="23" spans="1:15" x14ac:dyDescent="0.25">
      <c r="A23" s="103"/>
      <c r="B23" s="103"/>
      <c r="C23" s="103"/>
      <c r="D23" s="4"/>
      <c r="L23" s="9" t="s">
        <v>47</v>
      </c>
      <c r="N23" s="9" t="s">
        <v>67</v>
      </c>
    </row>
    <row r="24" spans="1:15" x14ac:dyDescent="0.25">
      <c r="A24" s="96"/>
      <c r="B24" s="96"/>
      <c r="C24" s="96"/>
      <c r="D24" s="5"/>
      <c r="L24" s="9" t="s">
        <v>48</v>
      </c>
      <c r="N24" s="9" t="s">
        <v>68</v>
      </c>
    </row>
    <row r="25" spans="1:15" x14ac:dyDescent="0.25">
      <c r="A25" s="96"/>
      <c r="B25" s="96"/>
      <c r="C25" s="96"/>
      <c r="D25" s="5"/>
      <c r="L25" s="9" t="s">
        <v>49</v>
      </c>
      <c r="N25" s="9" t="s">
        <v>69</v>
      </c>
    </row>
    <row r="26" spans="1:15" x14ac:dyDescent="0.25">
      <c r="A26" s="103"/>
      <c r="B26" s="103"/>
      <c r="C26" s="103"/>
      <c r="D26" s="4"/>
      <c r="L26" s="9" t="s">
        <v>50</v>
      </c>
      <c r="N26" s="9" t="s">
        <v>70</v>
      </c>
    </row>
    <row r="27" spans="1:15" x14ac:dyDescent="0.25">
      <c r="A27" s="96"/>
      <c r="B27" s="96"/>
      <c r="C27" s="96"/>
      <c r="D27" s="5"/>
      <c r="O27">
        <v>0</v>
      </c>
    </row>
    <row r="28" spans="1:15" x14ac:dyDescent="0.25">
      <c r="A28" s="96"/>
      <c r="B28" s="96"/>
      <c r="C28" s="96"/>
      <c r="D28" s="5"/>
    </row>
    <row r="29" spans="1:15" ht="15.75" x14ac:dyDescent="0.25">
      <c r="A29" s="158"/>
      <c r="B29" s="158"/>
      <c r="C29" s="158"/>
      <c r="D29" s="158"/>
    </row>
    <row r="30" spans="1:15" x14ac:dyDescent="0.25">
      <c r="A30" s="96"/>
      <c r="B30" s="96"/>
      <c r="C30" s="96"/>
      <c r="D30" s="5"/>
    </row>
    <row r="31" spans="1:15" ht="15" customHeight="1" x14ac:dyDescent="0.25">
      <c r="A31" s="103" t="s">
        <v>72</v>
      </c>
      <c r="B31" s="103"/>
      <c r="C31" s="103"/>
      <c r="D31" s="4"/>
    </row>
    <row r="32" spans="1:15" x14ac:dyDescent="0.25">
      <c r="A32" s="96" t="s">
        <v>21</v>
      </c>
      <c r="B32" s="96"/>
      <c r="C32" s="96"/>
      <c r="D32" s="5">
        <v>8000</v>
      </c>
    </row>
    <row r="33" spans="1:4" ht="15" customHeight="1" x14ac:dyDescent="0.25">
      <c r="A33" s="103" t="s">
        <v>73</v>
      </c>
      <c r="B33" s="103"/>
      <c r="C33" s="103"/>
      <c r="D33" s="4"/>
    </row>
    <row r="34" spans="1:4" x14ac:dyDescent="0.25">
      <c r="A34" s="96" t="s">
        <v>21</v>
      </c>
      <c r="B34" s="96"/>
      <c r="C34" s="96"/>
      <c r="D34" s="5">
        <v>10000</v>
      </c>
    </row>
    <row r="35" spans="1:4" x14ac:dyDescent="0.25">
      <c r="A35" s="103" t="s">
        <v>74</v>
      </c>
      <c r="B35" s="103"/>
      <c r="C35" s="103"/>
      <c r="D35" s="4"/>
    </row>
    <row r="36" spans="1:4" x14ac:dyDescent="0.25">
      <c r="A36" s="96" t="s">
        <v>27</v>
      </c>
      <c r="B36" s="96"/>
      <c r="C36" s="96"/>
      <c r="D36" s="5">
        <v>600</v>
      </c>
    </row>
    <row r="37" spans="1:4" x14ac:dyDescent="0.25">
      <c r="A37" s="96" t="s">
        <v>28</v>
      </c>
      <c r="B37" s="96"/>
      <c r="C37" s="96"/>
      <c r="D37" s="5">
        <f>IF(D36&lt;=600,D36,600)</f>
        <v>600</v>
      </c>
    </row>
    <row r="38" spans="1:4" x14ac:dyDescent="0.25">
      <c r="A38" s="96"/>
      <c r="B38" s="96"/>
      <c r="C38" s="96"/>
      <c r="D38" s="3"/>
    </row>
    <row r="39" spans="1:4" x14ac:dyDescent="0.25">
      <c r="A39" s="96"/>
      <c r="B39" s="96"/>
      <c r="C39" s="96"/>
      <c r="D39" s="3"/>
    </row>
  </sheetData>
  <dataConsolidate/>
  <mergeCells count="37">
    <mergeCell ref="A8:C8"/>
    <mergeCell ref="A3:D3"/>
    <mergeCell ref="A4:D4"/>
    <mergeCell ref="A5:C5"/>
    <mergeCell ref="A6:C6"/>
    <mergeCell ref="A7:C7"/>
    <mergeCell ref="A20:C20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31:C31"/>
    <mergeCell ref="A32:C32"/>
    <mergeCell ref="A30:C30"/>
    <mergeCell ref="A21:C21"/>
    <mergeCell ref="A22:C22"/>
    <mergeCell ref="A23:C23"/>
    <mergeCell ref="A24:C24"/>
    <mergeCell ref="A25:C25"/>
    <mergeCell ref="A26:C26"/>
    <mergeCell ref="A27:C27"/>
    <mergeCell ref="A28:C28"/>
    <mergeCell ref="A29:D29"/>
    <mergeCell ref="A36:C36"/>
    <mergeCell ref="A37:C37"/>
    <mergeCell ref="A38:C38"/>
    <mergeCell ref="A39:C39"/>
    <mergeCell ref="A33:C33"/>
    <mergeCell ref="A34:C34"/>
    <mergeCell ref="A35:C35"/>
  </mergeCells>
  <conditionalFormatting sqref="D5 D8 D11 D14 D17 D20 D23 D26">
    <cfRule type="containsBlanks" dxfId="25" priority="35">
      <formula>LEN(TRIM(D5))=0</formula>
    </cfRule>
  </conditionalFormatting>
  <conditionalFormatting sqref="D5">
    <cfRule type="containsText" dxfId="24" priority="33" operator="containsText" text="NE">
      <formula>NOT(ISERROR(SEARCH("NE",D5)))</formula>
    </cfRule>
    <cfRule type="containsText" dxfId="23" priority="34" operator="containsText" text="DA">
      <formula>NOT(ISERROR(SEARCH("DA",D5)))</formula>
    </cfRule>
  </conditionalFormatting>
  <conditionalFormatting sqref="D8">
    <cfRule type="containsText" dxfId="22" priority="31" operator="containsText" text="NE">
      <formula>NOT(ISERROR(SEARCH("NE",D8)))</formula>
    </cfRule>
    <cfRule type="containsText" dxfId="21" priority="32" operator="containsText" text="DA">
      <formula>NOT(ISERROR(SEARCH("DA",D8)))</formula>
    </cfRule>
  </conditionalFormatting>
  <conditionalFormatting sqref="D11">
    <cfRule type="containsText" dxfId="20" priority="29" operator="containsText" text="NE">
      <formula>NOT(ISERROR(SEARCH("NE",D11)))</formula>
    </cfRule>
    <cfRule type="containsText" dxfId="19" priority="30" operator="containsText" text="DA">
      <formula>NOT(ISERROR(SEARCH("DA",D11)))</formula>
    </cfRule>
  </conditionalFormatting>
  <conditionalFormatting sqref="D14">
    <cfRule type="containsText" dxfId="18" priority="27" operator="containsText" text="NE">
      <formula>NOT(ISERROR(SEARCH("NE",D14)))</formula>
    </cfRule>
    <cfRule type="containsText" dxfId="17" priority="28" operator="containsText" text="DA">
      <formula>NOT(ISERROR(SEARCH("DA",D14)))</formula>
    </cfRule>
  </conditionalFormatting>
  <conditionalFormatting sqref="D17">
    <cfRule type="containsText" dxfId="16" priority="25" operator="containsText" text="NE">
      <formula>NOT(ISERROR(SEARCH("NE",D17)))</formula>
    </cfRule>
    <cfRule type="containsText" dxfId="15" priority="26" operator="containsText" text="DA">
      <formula>NOT(ISERROR(SEARCH("DA",D17)))</formula>
    </cfRule>
  </conditionalFormatting>
  <conditionalFormatting sqref="D20">
    <cfRule type="containsText" dxfId="14" priority="23" operator="containsText" text="NE">
      <formula>NOT(ISERROR(SEARCH("NE",D20)))</formula>
    </cfRule>
    <cfRule type="containsText" dxfId="13" priority="24" operator="containsText" text="DA">
      <formula>NOT(ISERROR(SEARCH("DA",D20)))</formula>
    </cfRule>
  </conditionalFormatting>
  <conditionalFormatting sqref="D23">
    <cfRule type="containsText" dxfId="12" priority="21" operator="containsText" text="NE">
      <formula>NOT(ISERROR(SEARCH("NE",D23)))</formula>
    </cfRule>
    <cfRule type="containsText" dxfId="11" priority="22" operator="containsText" text="DA">
      <formula>NOT(ISERROR(SEARCH("DA",D23)))</formula>
    </cfRule>
  </conditionalFormatting>
  <conditionalFormatting sqref="D26">
    <cfRule type="containsText" dxfId="10" priority="19" operator="containsText" text="NE">
      <formula>NOT(ISERROR(SEARCH("NE",D26)))</formula>
    </cfRule>
    <cfRule type="containsText" dxfId="9" priority="20" operator="containsText" text="DA">
      <formula>NOT(ISERROR(SEARCH("DA",D26)))</formula>
    </cfRule>
  </conditionalFormatting>
  <conditionalFormatting sqref="D31">
    <cfRule type="containsText" dxfId="8" priority="13" operator="containsText" text="NE">
      <formula>NOT(ISERROR(SEARCH("NE",D31)))</formula>
    </cfRule>
    <cfRule type="containsText" dxfId="7" priority="14" operator="containsText" text="DA">
      <formula>NOT(ISERROR(SEARCH("DA",D31)))</formula>
    </cfRule>
    <cfRule type="containsBlanks" dxfId="6" priority="15">
      <formula>LEN(TRIM(D31))=0</formula>
    </cfRule>
  </conditionalFormatting>
  <conditionalFormatting sqref="D33">
    <cfRule type="containsText" dxfId="5" priority="7" operator="containsText" text="NE">
      <formula>NOT(ISERROR(SEARCH("NE",D33)))</formula>
    </cfRule>
    <cfRule type="containsText" dxfId="4" priority="8" operator="containsText" text="DA">
      <formula>NOT(ISERROR(SEARCH("DA",D33)))</formula>
    </cfRule>
    <cfRule type="containsBlanks" dxfId="3" priority="9">
      <formula>LEN(TRIM(D33))=0</formula>
    </cfRule>
  </conditionalFormatting>
  <conditionalFormatting sqref="D35">
    <cfRule type="containsText" dxfId="2" priority="4" operator="containsText" text="NE">
      <formula>NOT(ISERROR(SEARCH("NE",D35)))</formula>
    </cfRule>
    <cfRule type="containsText" dxfId="1" priority="5" operator="containsText" text="DA">
      <formula>NOT(ISERROR(SEARCH("DA",D35)))</formula>
    </cfRule>
    <cfRule type="containsBlanks" dxfId="0" priority="6">
      <formula>LEN(TRIM(D35))=0</formula>
    </cfRule>
  </conditionalFormatting>
  <dataValidations count="4">
    <dataValidation type="decimal" operator="greaterThan" allowBlank="1" showInputMessage="1" showErrorMessage="1" errorTitle="Upozorenje" error="Unijeti vrijednost veću od nule, koristiti decimalni zarez (,)" promptTitle="Napomena" prompt="Unijeti vrijednost veću od 0, koristiti decimalni zarez (,)" sqref="D13 D25 D28 D34 D16 D19 D22 D7 D32" xr:uid="{FE667CEB-21DD-416C-9ABC-C3C4EC99125F}">
      <formula1>0</formula1>
    </dataValidation>
    <dataValidation type="list" allowBlank="1" showInputMessage="1" showErrorMessage="1" errorTitle="Upozorenje" error="Odaberite vrijednost iz padajućeg izbornika" sqref="D31 D35 D23 D26 D5 D8 D11 D14 D17 D20 D33 D38:D39" xr:uid="{86AE6192-0A6F-46DF-AF79-A378F4AC206D}">
      <formula1>"DA,NE"</formula1>
    </dataValidation>
    <dataValidation type="decimal" operator="greaterThan" errorTitle="Upozorenje" error="Unijeti vrijednost veću od nule, koristiti decimalni zarez (,)" promptTitle="Napomena" prompt="Unijeti vrijednost veću od 0, koristiti decimalni zarez (,)" sqref="D6 D21 D30 D9 D12 D15 D18 D24 D27" xr:uid="{A34B291B-8EDE-4E41-95B8-9328FB10883B}">
      <formula1>0</formula1>
    </dataValidation>
    <dataValidation allowBlank="1" sqref="D36:D37" xr:uid="{8A7041E4-D94F-44E4-9B30-72C2E563F33E}"/>
  </dataValidations>
  <pageMargins left="0.7" right="0.7" top="0.75" bottom="0.75" header="0.3" footer="0.3"/>
  <headerFooter>
    <oddHeader>&amp;R&amp;"Times New Roman"&amp;10&amp;K1557B7 Stupanj klasifikacije: SLUŽBENO&amp;1#_x000D_</oddHead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Prijavni obrazac</vt:lpstr>
      <vt:lpstr>Izračun mjesečnog dohotka</vt:lpstr>
      <vt:lpstr>List1</vt:lpstr>
      <vt:lpstr>'Prijavni obrazac'!Podrucje_ispisa</vt:lpstr>
    </vt:vector>
  </TitlesOfParts>
  <Company>Fond za zastitu okolisa i energetsku ucinkovitost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jasmin.mekanovic@FZOEU.hr</dc:creator>
  <cp:lastModifiedBy>Žarko Latković</cp:lastModifiedBy>
  <cp:lastPrinted>2026-05-25T12:44:07Z</cp:lastPrinted>
  <dcterms:created xsi:type="dcterms:W3CDTF">2024-03-02T10:17:44Z</dcterms:created>
  <dcterms:modified xsi:type="dcterms:W3CDTF">2026-07-20T09:21:49Z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893c90-3802-469b-8266-11cae1d6abd9_Enabled">
    <vt:lpwstr>true</vt:lpwstr>
  </property>
  <property fmtid="{D5CDD505-2E9C-101B-9397-08002B2CF9AE}" pid="3" name="MSIP_Label_a1893c90-3802-469b-8266-11cae1d6abd9_SetDate">
    <vt:lpwstr>2025-03-10T10:05:47Z</vt:lpwstr>
  </property>
  <property fmtid="{D5CDD505-2E9C-101B-9397-08002B2CF9AE}" pid="4" name="MSIP_Label_a1893c90-3802-469b-8266-11cae1d6abd9_Method">
    <vt:lpwstr>Privileged</vt:lpwstr>
  </property>
  <property fmtid="{D5CDD505-2E9C-101B-9397-08002B2CF9AE}" pid="5" name="MSIP_Label_a1893c90-3802-469b-8266-11cae1d6abd9_Name">
    <vt:lpwstr>SLUŽBENO</vt:lpwstr>
  </property>
  <property fmtid="{D5CDD505-2E9C-101B-9397-08002B2CF9AE}" pid="6" name="MSIP_Label_a1893c90-3802-469b-8266-11cae1d6abd9_SiteId">
    <vt:lpwstr>45b24d32-64bd-4126-954f-fc475240a4df</vt:lpwstr>
  </property>
  <property fmtid="{D5CDD505-2E9C-101B-9397-08002B2CF9AE}" pid="7" name="MSIP_Label_a1893c90-3802-469b-8266-11cae1d6abd9_ActionId">
    <vt:lpwstr>bc2e7eeb-0175-4744-b87d-7947211fedd8</vt:lpwstr>
  </property>
  <property fmtid="{D5CDD505-2E9C-101B-9397-08002B2CF9AE}" pid="8" name="MSIP_Label_a1893c90-3802-469b-8266-11cae1d6abd9_ContentBits">
    <vt:lpwstr>1</vt:lpwstr>
  </property>
  <property fmtid="{D5CDD505-2E9C-101B-9397-08002B2CF9AE}" pid="9" name="MSIP_Label_a1893c90-3802-469b-8266-11cae1d6abd9_Tag">
    <vt:lpwstr>10, 0, 1, 1</vt:lpwstr>
  </property>
</Properties>
</file>